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17490" windowHeight="10170" activeTab="2"/>
  </bookViews>
  <sheets>
    <sheet name="2023 Մեղրի" sheetId="15" r:id="rId1"/>
    <sheet name="2023 Լեհվազ" sheetId="16" r:id="rId2"/>
    <sheet name="2023 Վարդանիձոր" sheetId="17" r:id="rId3"/>
  </sheets>
  <calcPr calcId="145621"/>
</workbook>
</file>

<file path=xl/calcChain.xml><?xml version="1.0" encoding="utf-8"?>
<calcChain xmlns="http://schemas.openxmlformats.org/spreadsheetml/2006/main">
  <c r="I46" i="15" l="1"/>
  <c r="I45" i="15"/>
  <c r="D25" i="17" l="1"/>
  <c r="H42" i="15" l="1"/>
  <c r="E45" i="15" l="1"/>
  <c r="E27" i="15"/>
  <c r="E25" i="15"/>
  <c r="E16" i="15"/>
  <c r="E46" i="15" l="1"/>
  <c r="I10" i="15" s="1"/>
  <c r="D26" i="17"/>
  <c r="C34" i="17"/>
  <c r="F33" i="17"/>
  <c r="H33" i="17" s="1"/>
  <c r="F32" i="17"/>
  <c r="H32" i="17" s="1"/>
  <c r="F31" i="17"/>
  <c r="H31" i="17" s="1"/>
  <c r="F30" i="17"/>
  <c r="C28" i="17"/>
  <c r="F27" i="17"/>
  <c r="H27" i="17" s="1"/>
  <c r="F26" i="17"/>
  <c r="H26" i="17" s="1"/>
  <c r="F25" i="17"/>
  <c r="F25" i="16"/>
  <c r="F24" i="16"/>
  <c r="E34" i="16"/>
  <c r="H33" i="16"/>
  <c r="I33" i="16" s="1"/>
  <c r="H32" i="16"/>
  <c r="I32" i="16" s="1"/>
  <c r="H31" i="16"/>
  <c r="I31" i="16" s="1"/>
  <c r="H30" i="16"/>
  <c r="I30" i="16" s="1"/>
  <c r="H29" i="16"/>
  <c r="E27" i="16"/>
  <c r="E35" i="16" s="1"/>
  <c r="H26" i="16"/>
  <c r="I26" i="16" s="1"/>
  <c r="H25" i="16"/>
  <c r="H24" i="16"/>
  <c r="I24" i="16" s="1"/>
  <c r="F38" i="15"/>
  <c r="H43" i="15"/>
  <c r="I43" i="15" s="1"/>
  <c r="F33" i="15"/>
  <c r="H32" i="15"/>
  <c r="I32" i="15" s="1"/>
  <c r="F31" i="15"/>
  <c r="F22" i="15"/>
  <c r="H22" i="15" s="1"/>
  <c r="I22" i="15" s="1"/>
  <c r="F21" i="15"/>
  <c r="H21" i="15" s="1"/>
  <c r="I21" i="15" s="1"/>
  <c r="F24" i="15"/>
  <c r="F23" i="15"/>
  <c r="F20" i="15"/>
  <c r="F19" i="15"/>
  <c r="C35" i="17" l="1"/>
  <c r="G18" i="17" s="1"/>
  <c r="H34" i="16"/>
  <c r="I16" i="16"/>
  <c r="F28" i="17"/>
  <c r="F34" i="17"/>
  <c r="H25" i="17"/>
  <c r="H28" i="17" s="1"/>
  <c r="H30" i="17"/>
  <c r="H34" i="17" s="1"/>
  <c r="H27" i="16"/>
  <c r="I25" i="16"/>
  <c r="I27" i="16" s="1"/>
  <c r="I29" i="16"/>
  <c r="I34" i="16" s="1"/>
  <c r="H44" i="15"/>
  <c r="I44" i="15" s="1"/>
  <c r="I42" i="15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H35" i="15"/>
  <c r="I35" i="15" s="1"/>
  <c r="H34" i="15"/>
  <c r="I34" i="15" s="1"/>
  <c r="H33" i="15"/>
  <c r="I33" i="15" s="1"/>
  <c r="H31" i="15"/>
  <c r="I31" i="15" s="1"/>
  <c r="H30" i="15"/>
  <c r="I30" i="15" s="1"/>
  <c r="H29" i="15"/>
  <c r="H26" i="15"/>
  <c r="I26" i="15" s="1"/>
  <c r="H24" i="15"/>
  <c r="I24" i="15" s="1"/>
  <c r="H23" i="15"/>
  <c r="I23" i="15" s="1"/>
  <c r="H20" i="15"/>
  <c r="I20" i="15" s="1"/>
  <c r="H19" i="15"/>
  <c r="H15" i="15"/>
  <c r="I15" i="15" s="1"/>
  <c r="H14" i="15"/>
  <c r="H35" i="16" l="1"/>
  <c r="F35" i="17"/>
  <c r="H35" i="17"/>
  <c r="H16" i="15"/>
  <c r="I16" i="15" s="1"/>
  <c r="I35" i="16"/>
  <c r="H45" i="15"/>
  <c r="H25" i="15"/>
  <c r="I19" i="15"/>
  <c r="I25" i="15" s="1"/>
  <c r="I14" i="15"/>
  <c r="H27" i="15"/>
  <c r="I27" i="15" s="1"/>
  <c r="I29" i="15"/>
  <c r="H46" i="15" l="1"/>
</calcChain>
</file>

<file path=xl/sharedStrings.xml><?xml version="1.0" encoding="utf-8"?>
<sst xmlns="http://schemas.openxmlformats.org/spreadsheetml/2006/main" count="123" uniqueCount="68">
  <si>
    <t>Պաշտոնների անվանումը</t>
  </si>
  <si>
    <t>Դրույքաչափը</t>
  </si>
  <si>
    <t>Հավելավճար</t>
  </si>
  <si>
    <t>Վարչական  միավորներ</t>
  </si>
  <si>
    <t>Տնօրեն</t>
  </si>
  <si>
    <t>Մեթոդիստ   ուս. գծ.տն.տեղ.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</si>
  <si>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</si>
  <si>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</si>
  <si>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</si>
  <si>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</si>
  <si>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</si>
  <si>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</si>
  <si>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</si>
  <si>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</si>
  <si>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</si>
  <si>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</si>
  <si>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Պահակ</t>
  </si>
  <si>
    <t>Լվացքարար</t>
  </si>
  <si>
    <t>Տնտեսվար</t>
  </si>
  <si>
    <t>Օժանդակ  բանվոր</t>
  </si>
  <si>
    <t>Շենք.սարք. սպ. և  նոր.բան.</t>
  </si>
  <si>
    <t>Հավաքարար</t>
  </si>
  <si>
    <t>Այգեպան</t>
  </si>
  <si>
    <t>Դաստիարակի  օգնական</t>
  </si>
  <si>
    <t>Բուժքույր</t>
  </si>
  <si>
    <t xml:space="preserve">2.Հաստիքացուցակ  և  պաշտոնային  դրույքաչափերը`  </t>
  </si>
  <si>
    <t>ԱՇԽԱՏԱԿԻՑՆԵՐԻ    ԹՎԱՔԱՆԱԿ</t>
  </si>
  <si>
    <t>Պահեստապետ</t>
  </si>
  <si>
    <t>Ֆիզկուլտուրայի հրահանգիչ</t>
  </si>
  <si>
    <t>&lt;&lt;Մեղրի համայնքի   մանկապարտեզ&gt; ՀՈԱԿ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</si>
  <si>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</si>
  <si>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</si>
  <si>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</si>
  <si>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</si>
  <si>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ՀԱՍՏԻՔԱՅԻՆ    ՑՈՒՑԱԿ</t>
  </si>
  <si>
    <t>ՊԱՇՏՈՆԱՅԻՆ  ԴՐՈՒՅՔԱՉԱՓԵՐ</t>
  </si>
  <si>
    <t>ԼԵՀՎԱԶԻ ՄԱՍՆԱՃՅՈՒՂ</t>
  </si>
  <si>
    <t>ՎԱՐԴԱՆԻՁՈՐԻ  ՄԱՍՆԱՃՅՈՒՂ</t>
  </si>
  <si>
    <t>Մաքրարար</t>
  </si>
  <si>
    <t>1.Աշխատակիցների   թվաքանակը`  7</t>
  </si>
  <si>
    <t>Մասնաճյուղի ղեկ/ դաստ.</t>
  </si>
  <si>
    <t>Խոհարար/պահեստապետ</t>
  </si>
  <si>
    <t>Մասնաճյուղի ղեկ./դաստ</t>
  </si>
  <si>
    <t>1.Աշխատակիցների   թվաքանակը`  12</t>
  </si>
  <si>
    <t>Օժանդակ բանվոր/խոհանոցում/</t>
  </si>
  <si>
    <t>Սյուզան Սարգսյան</t>
  </si>
  <si>
    <t>Սիրանուշ Գրիգորյան</t>
  </si>
  <si>
    <t>համայնքի  ավագանու</t>
  </si>
  <si>
    <t>N_________ որոշման /ամիս, ամսաթիվ/</t>
  </si>
  <si>
    <t xml:space="preserve">         ՀՀ    Սյունիքի  մարզի Մեղրու</t>
  </si>
  <si>
    <t xml:space="preserve">ՄԵՂՐԻ ՀԱՄԱՅՆՔԻ ՂԵԿԱՎԱՐ 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</si>
  <si>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>Բ. ԶԱՔԱՐՅԱՆ</t>
    </r>
  </si>
  <si>
    <t>Հոգեբան</t>
  </si>
  <si>
    <t>Լոգոպեդ</t>
  </si>
  <si>
    <t>Շեֆ. Խոհարար</t>
  </si>
  <si>
    <t>Դռնապան</t>
  </si>
  <si>
    <t>1.Աշխատակիցների   թվաքանակը`  57</t>
  </si>
  <si>
    <t>Տնօրեն                                      Ս. Սարգսյան</t>
  </si>
  <si>
    <t>Հաշվապահ                             Ս. Գրիգորյան</t>
  </si>
  <si>
    <t>Տնօրեն                                        Ս. Սարգսյան</t>
  </si>
  <si>
    <t>Հաշվապահ                               Ս. Գրիգորյան</t>
  </si>
  <si>
    <t>2022թ.-10456824</t>
  </si>
  <si>
    <t>2022թ. 52210116</t>
  </si>
  <si>
    <t>2022թ. - 5534277</t>
  </si>
  <si>
    <t xml:space="preserve">                            Հավելված   1</t>
  </si>
  <si>
    <t xml:space="preserve">          Հավելված  1.1</t>
  </si>
  <si>
    <t xml:space="preserve"> Հավելված 1.2</t>
  </si>
  <si>
    <t>&lt;&lt;Մեղրի համայնքի   մանկապարտեզ&gt;&gt;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</si>
</sst>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Arial Armenian"/>
      <family val="2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Arial Armenian"/>
      <family val="2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/>
    <xf numFmtId="0" fontId="4" fillId="0" borderId="0" xfId="0" applyFont="1"/>
    <xf numFmtId="0" fontId="0" fillId="2" borderId="0" xfId="0" applyFill="1"/>
    <xf numFmtId="1" fontId="0" fillId="0" borderId="0" xfId="0" applyNumberFormat="1"/>
    <xf numFmtId="0" fontId="4" fillId="0" borderId="0" xfId="0" applyFont="1" applyAlignment="1">
      <alignment horizontal="right"/>
    </xf>
    <xf numFmtId="1" fontId="0" fillId="2" borderId="6" xfId="0" applyNumberFormat="1" applyFill="1" applyBorder="1" applyAlignment="1">
      <alignment horizontal="center"/>
    </xf>
    <xf numFmtId="0" fontId="14" fillId="0" borderId="0" xfId="0" applyFont="1" applyAlignment="1"/>
    <xf numFmtId="0" fontId="4" fillId="0" borderId="0" xfId="0" applyFont="1" applyAlignment="1"/>
    <xf numFmtId="0" fontId="0" fillId="0" borderId="0" xfId="0" applyBorder="1" applyAlignme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5" fillId="0" borderId="0" xfId="0" applyFont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1" borderId="42" xfId="0" applyFont="1" applyFill="1" applyBorder="1" applyAlignment="1">
      <alignment horizontal="center"/>
    </xf>
    <xf numFmtId="0" fontId="1" fillId="1" borderId="18" xfId="0" applyFont="1" applyFill="1" applyBorder="1" applyAlignment="1">
      <alignment horizontal="center"/>
    </xf>
    <xf numFmtId="0" fontId="1" fillId="1" borderId="17" xfId="0" applyFont="1" applyFill="1" applyBorder="1" applyAlignment="1">
      <alignment horizontal="center"/>
    </xf>
    <xf numFmtId="0" fontId="1" fillId="1" borderId="16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/>
    <xf numFmtId="0" fontId="0" fillId="2" borderId="19" xfId="0" applyFill="1" applyBorder="1" applyAlignment="1"/>
    <xf numFmtId="0" fontId="8" fillId="1" borderId="42" xfId="0" applyFont="1" applyFill="1" applyBorder="1" applyAlignment="1">
      <alignment horizontal="center"/>
    </xf>
    <xf numFmtId="1" fontId="8" fillId="1" borderId="37" xfId="0" applyNumberFormat="1" applyFont="1" applyFill="1" applyBorder="1" applyAlignment="1">
      <alignment horizontal="center"/>
    </xf>
    <xf numFmtId="0" fontId="8" fillId="1" borderId="37" xfId="0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0" fillId="1" borderId="42" xfId="0" applyFont="1" applyFill="1" applyBorder="1" applyAlignment="1">
      <alignment horizontal="center"/>
    </xf>
    <xf numFmtId="0" fontId="10" fillId="1" borderId="18" xfId="0" applyFont="1" applyFill="1" applyBorder="1" applyAlignment="1">
      <alignment horizontal="center"/>
    </xf>
    <xf numFmtId="1" fontId="10" fillId="1" borderId="17" xfId="0" applyNumberFormat="1" applyFont="1" applyFill="1" applyBorder="1" applyAlignment="1">
      <alignment horizontal="center"/>
    </xf>
    <xf numFmtId="0" fontId="10" fillId="1" borderId="1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8" fillId="1" borderId="3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0" xfId="0" applyFont="1" applyFill="1"/>
    <xf numFmtId="0" fontId="5" fillId="2" borderId="6" xfId="0" applyFont="1" applyFill="1" applyBorder="1" applyAlignment="1">
      <alignment horizontal="center"/>
    </xf>
    <xf numFmtId="0" fontId="1" fillId="1" borderId="51" xfId="0" applyFont="1" applyFill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0" xfId="0" applyBorder="1" applyAlignment="1"/>
    <xf numFmtId="0" fontId="0" fillId="0" borderId="61" xfId="0" applyFont="1" applyBorder="1" applyAlignment="1">
      <alignment horizontal="center"/>
    </xf>
    <xf numFmtId="0" fontId="1" fillId="1" borderId="55" xfId="0" applyFont="1" applyFill="1" applyBorder="1" applyAlignment="1">
      <alignment horizontal="center"/>
    </xf>
    <xf numFmtId="0" fontId="8" fillId="1" borderId="55" xfId="0" applyFont="1" applyFill="1" applyBorder="1" applyAlignment="1">
      <alignment horizontal="center"/>
    </xf>
    <xf numFmtId="0" fontId="0" fillId="0" borderId="35" xfId="0" applyBorder="1" applyAlignment="1"/>
    <xf numFmtId="0" fontId="0" fillId="0" borderId="40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1" borderId="4" xfId="0" applyFont="1" applyFill="1" applyBorder="1" applyAlignment="1">
      <alignment horizontal="center"/>
    </xf>
    <xf numFmtId="0" fontId="8" fillId="1" borderId="4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1" fontId="10" fillId="1" borderId="16" xfId="0" applyNumberFormat="1" applyFont="1" applyFill="1" applyBorder="1" applyAlignment="1">
      <alignment horizontal="center"/>
    </xf>
    <xf numFmtId="1" fontId="8" fillId="1" borderId="3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7" xfId="0" applyFont="1" applyBorder="1" applyAlignment="1"/>
    <xf numFmtId="0" fontId="1" fillId="0" borderId="0" xfId="0" applyFont="1" applyBorder="1" applyAlignment="1"/>
    <xf numFmtId="0" fontId="0" fillId="2" borderId="21" xfId="0" applyFill="1" applyBorder="1" applyAlignment="1"/>
    <xf numFmtId="0" fontId="0" fillId="0" borderId="20" xfId="0" applyBorder="1" applyAlignment="1"/>
    <xf numFmtId="0" fontId="0" fillId="0" borderId="20" xfId="0" applyFont="1" applyBorder="1" applyAlignment="1"/>
    <xf numFmtId="0" fontId="0" fillId="0" borderId="7" xfId="0" applyBorder="1" applyAlignment="1">
      <alignment horizontal="center"/>
    </xf>
    <xf numFmtId="0" fontId="10" fillId="1" borderId="4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27" xfId="0" applyBorder="1" applyAlignment="1"/>
    <xf numFmtId="0" fontId="0" fillId="0" borderId="6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10" fillId="1" borderId="47" xfId="0" applyFont="1" applyFill="1" applyBorder="1" applyAlignment="1"/>
    <xf numFmtId="0" fontId="10" fillId="1" borderId="30" xfId="0" applyFont="1" applyFill="1" applyBorder="1" applyAlignment="1">
      <alignment horizontal="center"/>
    </xf>
    <xf numFmtId="0" fontId="10" fillId="1" borderId="30" xfId="0" applyFont="1" applyFill="1" applyBorder="1" applyAlignment="1"/>
    <xf numFmtId="0" fontId="10" fillId="1" borderId="63" xfId="0" applyFont="1" applyFill="1" applyBorder="1" applyAlignment="1">
      <alignment horizontal="center"/>
    </xf>
    <xf numFmtId="0" fontId="10" fillId="1" borderId="6" xfId="0" applyFont="1" applyFill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0" fillId="0" borderId="66" xfId="0" applyBorder="1" applyAlignment="1"/>
    <xf numFmtId="0" fontId="0" fillId="0" borderId="29" xfId="0" applyBorder="1" applyAlignment="1"/>
    <xf numFmtId="0" fontId="1" fillId="1" borderId="20" xfId="0" applyFont="1" applyFill="1" applyBorder="1" applyAlignment="1"/>
    <xf numFmtId="0" fontId="10" fillId="1" borderId="19" xfId="0" applyFont="1" applyFill="1" applyBorder="1" applyAlignment="1">
      <alignment horizontal="center"/>
    </xf>
    <xf numFmtId="0" fontId="7" fillId="1" borderId="13" xfId="0" applyFont="1" applyFill="1" applyBorder="1" applyAlignment="1"/>
    <xf numFmtId="0" fontId="8" fillId="1" borderId="67" xfId="0" applyFont="1" applyFill="1" applyBorder="1" applyAlignment="1">
      <alignment horizontal="center"/>
    </xf>
    <xf numFmtId="0" fontId="8" fillId="1" borderId="14" xfId="0" applyFont="1" applyFill="1" applyBorder="1" applyAlignment="1">
      <alignment horizontal="center"/>
    </xf>
    <xf numFmtId="0" fontId="0" fillId="0" borderId="20" xfId="0" applyBorder="1" applyAlignment="1"/>
    <xf numFmtId="1" fontId="10" fillId="0" borderId="0" xfId="0" applyNumberFormat="1" applyFont="1"/>
    <xf numFmtId="0" fontId="10" fillId="0" borderId="0" xfId="0" applyFont="1"/>
    <xf numFmtId="0" fontId="16" fillId="0" borderId="0" xfId="0" applyFont="1"/>
    <xf numFmtId="0" fontId="10" fillId="1" borderId="16" xfId="0" applyFont="1" applyFill="1" applyBorder="1" applyAlignment="1">
      <alignment horizontal="center"/>
    </xf>
    <xf numFmtId="1" fontId="16" fillId="0" borderId="0" xfId="0" applyNumberFormat="1" applyFont="1"/>
    <xf numFmtId="1" fontId="0" fillId="0" borderId="40" xfId="0" applyNumberFormat="1" applyFont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" fillId="1" borderId="68" xfId="0" applyFont="1" applyFill="1" applyBorder="1" applyAlignment="1">
      <alignment horizontal="center"/>
    </xf>
    <xf numFmtId="0" fontId="8" fillId="1" borderId="68" xfId="0" applyFont="1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8" fillId="1" borderId="15" xfId="0" applyFont="1" applyFill="1" applyBorder="1" applyAlignment="1">
      <alignment horizontal="center"/>
    </xf>
    <xf numFmtId="0" fontId="0" fillId="0" borderId="19" xfId="0" applyBorder="1" applyAlignment="1"/>
    <xf numFmtId="0" fontId="10" fillId="1" borderId="15" xfId="0" applyFont="1" applyFill="1" applyBorder="1" applyAlignment="1">
      <alignment horizontal="center"/>
    </xf>
    <xf numFmtId="0" fontId="10" fillId="1" borderId="55" xfId="0" applyFont="1" applyFill="1" applyBorder="1" applyAlignment="1">
      <alignment horizontal="center"/>
    </xf>
    <xf numFmtId="0" fontId="10" fillId="1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1" borderId="64" xfId="0" applyFont="1" applyFill="1" applyBorder="1" applyAlignment="1">
      <alignment horizontal="center" vertical="center" textRotation="90" wrapText="1"/>
    </xf>
    <xf numFmtId="0" fontId="3" fillId="1" borderId="61" xfId="0" applyFont="1" applyFill="1" applyBorder="1" applyAlignment="1">
      <alignment horizontal="center" vertical="center" textRotation="90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7" xfId="0" applyBorder="1" applyAlignment="1"/>
    <xf numFmtId="0" fontId="0" fillId="0" borderId="58" xfId="0" applyBorder="1" applyAlignment="1"/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1" borderId="28" xfId="0" applyFont="1" applyFill="1" applyBorder="1" applyAlignment="1">
      <alignment horizontal="center" vertical="center"/>
    </xf>
    <xf numFmtId="0" fontId="3" fillId="1" borderId="46" xfId="0" applyFont="1" applyFill="1" applyBorder="1" applyAlignment="1">
      <alignment horizontal="center" vertical="center"/>
    </xf>
    <xf numFmtId="0" fontId="3" fillId="1" borderId="20" xfId="0" applyFont="1" applyFill="1" applyBorder="1" applyAlignment="1">
      <alignment horizontal="center" vertical="center"/>
    </xf>
    <xf numFmtId="0" fontId="3" fillId="1" borderId="39" xfId="0" applyFont="1" applyFill="1" applyBorder="1" applyAlignment="1">
      <alignment horizontal="center" vertical="center"/>
    </xf>
    <xf numFmtId="0" fontId="3" fillId="1" borderId="56" xfId="0" applyFont="1" applyFill="1" applyBorder="1" applyAlignment="1">
      <alignment horizontal="center" vertical="center" textRotation="90" wrapText="1"/>
    </xf>
    <xf numFmtId="0" fontId="3" fillId="1" borderId="59" xfId="0" applyFont="1" applyFill="1" applyBorder="1" applyAlignment="1">
      <alignment horizontal="center" vertical="center" textRotation="90" wrapText="1"/>
    </xf>
    <xf numFmtId="0" fontId="0" fillId="0" borderId="57" xfId="0" applyFont="1" applyBorder="1" applyAlignment="1"/>
    <xf numFmtId="0" fontId="0" fillId="0" borderId="58" xfId="0" applyFont="1" applyBorder="1" applyAlignment="1"/>
    <xf numFmtId="0" fontId="0" fillId="2" borderId="41" xfId="0" applyFill="1" applyBorder="1" applyAlignment="1"/>
    <xf numFmtId="0" fontId="0" fillId="2" borderId="40" xfId="0" applyFill="1" applyBorder="1" applyAlignment="1"/>
    <xf numFmtId="0" fontId="6" fillId="0" borderId="52" xfId="0" applyFont="1" applyBorder="1" applyAlignment="1">
      <alignment horizontal="center" vertical="center" wrapText="1"/>
    </xf>
    <xf numFmtId="0" fontId="0" fillId="0" borderId="45" xfId="0" applyBorder="1" applyAlignment="1"/>
    <xf numFmtId="0" fontId="0" fillId="0" borderId="44" xfId="0" applyBorder="1" applyAlignment="1"/>
    <xf numFmtId="0" fontId="1" fillId="1" borderId="50" xfId="0" applyFont="1" applyFill="1" applyBorder="1" applyAlignment="1"/>
    <xf numFmtId="0" fontId="1" fillId="1" borderId="52" xfId="0" applyFont="1" applyFill="1" applyBorder="1" applyAlignment="1"/>
    <xf numFmtId="0" fontId="0" fillId="2" borderId="45" xfId="0" applyFill="1" applyBorder="1" applyAlignment="1"/>
    <xf numFmtId="0" fontId="0" fillId="2" borderId="44" xfId="0" applyFill="1" applyBorder="1" applyAlignment="1"/>
    <xf numFmtId="0" fontId="10" fillId="1" borderId="50" xfId="0" applyFont="1" applyFill="1" applyBorder="1" applyAlignment="1"/>
    <xf numFmtId="0" fontId="10" fillId="1" borderId="52" xfId="0" applyFont="1" applyFill="1" applyBorder="1" applyAlignment="1"/>
    <xf numFmtId="0" fontId="0" fillId="0" borderId="41" xfId="0" applyBorder="1" applyAlignment="1"/>
    <xf numFmtId="0" fontId="0" fillId="0" borderId="40" xfId="0" applyBorder="1" applyAlignment="1"/>
    <xf numFmtId="0" fontId="5" fillId="2" borderId="41" xfId="0" applyFont="1" applyFill="1" applyBorder="1" applyAlignment="1"/>
    <xf numFmtId="0" fontId="5" fillId="2" borderId="40" xfId="0" applyFont="1" applyFill="1" applyBorder="1" applyAlignment="1"/>
    <xf numFmtId="0" fontId="0" fillId="0" borderId="50" xfId="0" applyBorder="1" applyAlignment="1"/>
    <xf numFmtId="0" fontId="0" fillId="0" borderId="52" xfId="0" applyBorder="1" applyAlignment="1"/>
    <xf numFmtId="0" fontId="1" fillId="0" borderId="0" xfId="0" applyFont="1" applyBorder="1" applyAlignment="1">
      <alignment horizontal="center"/>
    </xf>
    <xf numFmtId="0" fontId="8" fillId="1" borderId="50" xfId="0" applyFont="1" applyFill="1" applyBorder="1" applyAlignment="1"/>
    <xf numFmtId="0" fontId="8" fillId="1" borderId="52" xfId="0" applyFont="1" applyFill="1" applyBorder="1" applyAlignment="1"/>
    <xf numFmtId="0" fontId="6" fillId="0" borderId="4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1" borderId="29" xfId="0" applyFont="1" applyFill="1" applyBorder="1" applyAlignment="1">
      <alignment horizontal="center" vertical="center"/>
    </xf>
    <xf numFmtId="0" fontId="3" fillId="1" borderId="19" xfId="0" applyFont="1" applyFill="1" applyBorder="1" applyAlignment="1">
      <alignment horizontal="center" vertical="center"/>
    </xf>
    <xf numFmtId="0" fontId="3" fillId="1" borderId="13" xfId="0" applyFont="1" applyFill="1" applyBorder="1" applyAlignment="1">
      <alignment horizontal="center" vertical="center"/>
    </xf>
    <xf numFmtId="0" fontId="3" fillId="1" borderId="14" xfId="0" applyFont="1" applyFill="1" applyBorder="1" applyAlignment="1">
      <alignment horizontal="center" vertical="center"/>
    </xf>
    <xf numFmtId="0" fontId="3" fillId="1" borderId="5" xfId="0" applyFont="1" applyFill="1" applyBorder="1" applyAlignment="1">
      <alignment horizontal="center" vertical="center" wrapText="1"/>
    </xf>
    <xf numFmtId="0" fontId="3" fillId="1" borderId="0" xfId="0" applyFont="1" applyFill="1" applyBorder="1" applyAlignment="1">
      <alignment horizontal="center" vertical="center" wrapText="1"/>
    </xf>
    <xf numFmtId="0" fontId="3" fillId="1" borderId="15" xfId="0" applyFont="1" applyFill="1" applyBorder="1" applyAlignment="1">
      <alignment horizontal="center" vertical="center" wrapText="1"/>
    </xf>
    <xf numFmtId="0" fontId="3" fillId="1" borderId="53" xfId="0" applyFont="1" applyFill="1" applyBorder="1" applyAlignment="1">
      <alignment horizontal="center" vertical="center" wrapText="1"/>
    </xf>
    <xf numFmtId="0" fontId="3" fillId="1" borderId="54" xfId="0" applyFont="1" applyFill="1" applyBorder="1" applyAlignment="1">
      <alignment horizontal="center" vertical="center" wrapText="1"/>
    </xf>
    <xf numFmtId="0" fontId="3" fillId="1" borderId="55" xfId="0" applyFont="1" applyFill="1" applyBorder="1" applyAlignment="1">
      <alignment horizontal="center" vertical="center" wrapText="1"/>
    </xf>
    <xf numFmtId="0" fontId="3" fillId="1" borderId="1" xfId="0" applyFont="1" applyFill="1" applyBorder="1" applyAlignment="1">
      <alignment horizontal="center" vertical="center" wrapText="1"/>
    </xf>
    <xf numFmtId="0" fontId="3" fillId="1" borderId="3" xfId="0" applyFont="1" applyFill="1" applyBorder="1" applyAlignment="1">
      <alignment horizontal="center" vertical="center" wrapText="1"/>
    </xf>
    <xf numFmtId="0" fontId="3" fillId="1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2" borderId="20" xfId="0" applyFill="1" applyBorder="1" applyAlignment="1"/>
    <xf numFmtId="0" fontId="0" fillId="2" borderId="19" xfId="0" applyFill="1" applyBorder="1" applyAlignment="1"/>
    <xf numFmtId="0" fontId="10" fillId="1" borderId="36" xfId="0" applyFont="1" applyFill="1" applyBorder="1" applyAlignment="1"/>
    <xf numFmtId="0" fontId="10" fillId="1" borderId="38" xfId="0" applyFont="1" applyFill="1" applyBorder="1" applyAlignment="1"/>
    <xf numFmtId="0" fontId="6" fillId="0" borderId="4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1" borderId="36" xfId="0" applyFont="1" applyFill="1" applyBorder="1" applyAlignment="1"/>
    <xf numFmtId="0" fontId="7" fillId="1" borderId="38" xfId="0" applyFont="1" applyFill="1" applyBorder="1" applyAlignment="1"/>
    <xf numFmtId="0" fontId="0" fillId="0" borderId="20" xfId="0" applyFont="1" applyBorder="1" applyAlignment="1"/>
    <xf numFmtId="0" fontId="0" fillId="0" borderId="19" xfId="0" applyFont="1" applyBorder="1" applyAlignment="1"/>
    <xf numFmtId="0" fontId="0" fillId="0" borderId="20" xfId="0" applyBorder="1" applyAlignment="1"/>
    <xf numFmtId="0" fontId="0" fillId="0" borderId="19" xfId="0" applyBorder="1" applyAlignment="1"/>
    <xf numFmtId="0" fontId="1" fillId="1" borderId="36" xfId="0" applyFont="1" applyFill="1" applyBorder="1" applyAlignment="1"/>
    <xf numFmtId="0" fontId="1" fillId="1" borderId="38" xfId="0" applyFont="1" applyFill="1" applyBorder="1" applyAlignmen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1" borderId="63" xfId="0" applyFont="1" applyFill="1" applyBorder="1" applyAlignment="1">
      <alignment horizontal="center" vertical="center" wrapText="1"/>
    </xf>
    <xf numFmtId="0" fontId="3" fillId="1" borderId="26" xfId="0" applyFont="1" applyFill="1" applyBorder="1" applyAlignment="1">
      <alignment horizontal="center" vertical="center" wrapText="1"/>
    </xf>
    <xf numFmtId="0" fontId="3" fillId="1" borderId="38" xfId="0" applyFont="1" applyFill="1" applyBorder="1" applyAlignment="1">
      <alignment horizontal="center" vertical="center" wrapText="1"/>
    </xf>
    <xf numFmtId="0" fontId="3" fillId="1" borderId="30" xfId="0" applyFont="1" applyFill="1" applyBorder="1" applyAlignment="1">
      <alignment horizontal="center" vertical="center" wrapText="1"/>
    </xf>
    <xf numFmtId="0" fontId="3" fillId="1" borderId="32" xfId="0" applyFont="1" applyFill="1" applyBorder="1" applyAlignment="1">
      <alignment horizontal="center" vertical="center" wrapText="1"/>
    </xf>
    <xf numFmtId="0" fontId="3" fillId="1" borderId="33" xfId="0" applyFont="1" applyFill="1" applyBorder="1" applyAlignment="1">
      <alignment horizontal="center" vertical="center" wrapText="1"/>
    </xf>
    <xf numFmtId="0" fontId="3" fillId="1" borderId="31" xfId="0" applyFont="1" applyFill="1" applyBorder="1" applyAlignment="1">
      <alignment horizontal="center" vertical="center" wrapText="1"/>
    </xf>
    <xf numFmtId="0" fontId="3" fillId="1" borderId="25" xfId="0" applyFont="1" applyFill="1" applyBorder="1" applyAlignment="1">
      <alignment horizontal="center" vertical="center" wrapText="1"/>
    </xf>
    <xf numFmtId="0" fontId="3" fillId="1" borderId="3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8" fillId="1" borderId="67" xfId="0" applyFont="1" applyFill="1" applyBorder="1" applyAlignment="1">
      <alignment horizontal="center"/>
    </xf>
    <xf numFmtId="0" fontId="10" fillId="1" borderId="6" xfId="0" applyFont="1" applyFill="1" applyBorder="1" applyAlignment="1">
      <alignment horizontal="center"/>
    </xf>
    <xf numFmtId="0" fontId="0" fillId="0" borderId="66" xfId="0" applyBorder="1" applyAlignment="1"/>
    <xf numFmtId="1" fontId="0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1" borderId="30" xfId="0" applyFont="1" applyFill="1" applyBorder="1" applyAlignment="1">
      <alignment horizontal="center"/>
    </xf>
    <xf numFmtId="0" fontId="10" fillId="1" borderId="3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workbookViewId="0">
      <selection activeCell="K4" sqref="K4"/>
    </sheetView>
  </sheetViews>
  <sheetFormatPr defaultRowHeight="15" x14ac:dyDescent="0.25"/>
  <cols>
    <col min="1" max="1" width="1.7109375" customWidth="1"/>
    <col min="2" max="2" width="1" customWidth="1"/>
    <col min="3" max="3" width="7.7109375" customWidth="1"/>
    <col min="4" max="4" width="17.85546875" customWidth="1"/>
    <col min="5" max="5" width="10.5703125" customWidth="1"/>
    <col min="6" max="6" width="13.140625" customWidth="1"/>
    <col min="7" max="7" width="9.85546875" customWidth="1"/>
    <col min="8" max="8" width="14.28515625" customWidth="1"/>
    <col min="9" max="9" width="16.7109375" customWidth="1"/>
  </cols>
  <sheetData>
    <row r="1" spans="2:18" s="10" customFormat="1" ht="19.5" customHeight="1" x14ac:dyDescent="0.25">
      <c r="C1" s="10" t="s">
        <v>50</v>
      </c>
      <c r="H1" s="239" t="s">
        <v>64</v>
      </c>
      <c r="I1" s="239"/>
      <c r="J1" s="87"/>
    </row>
    <row r="2" spans="2:18" s="10" customFormat="1" ht="21.75" customHeight="1" x14ac:dyDescent="0.25">
      <c r="B2" s="12"/>
      <c r="C2" s="13" t="s">
        <v>51</v>
      </c>
      <c r="D2" s="12"/>
      <c r="E2" s="12"/>
      <c r="H2" s="1"/>
      <c r="I2" s="87" t="s">
        <v>49</v>
      </c>
      <c r="J2" s="87"/>
    </row>
    <row r="3" spans="2:18" s="10" customFormat="1" ht="16.5" customHeight="1" x14ac:dyDescent="0.25">
      <c r="I3" s="87" t="s">
        <v>47</v>
      </c>
      <c r="J3" s="87"/>
      <c r="P3" s="1"/>
      <c r="Q3" s="1"/>
      <c r="R3" s="87"/>
    </row>
    <row r="4" spans="2:18" s="10" customFormat="1" ht="18" customHeight="1" x14ac:dyDescent="0.25">
      <c r="I4" s="88"/>
      <c r="J4" s="90"/>
      <c r="K4" s="12"/>
      <c r="P4" s="1"/>
      <c r="Q4" s="133"/>
      <c r="R4" s="133"/>
    </row>
    <row r="5" spans="2:18" s="10" customFormat="1" x14ac:dyDescent="0.25">
      <c r="G5" s="172" t="s">
        <v>48</v>
      </c>
      <c r="H5" s="172"/>
      <c r="I5" s="172"/>
      <c r="J5" s="96"/>
      <c r="Q5" s="133"/>
      <c r="R5" s="133"/>
    </row>
    <row r="6" spans="2:18" s="2" customFormat="1" ht="21" customHeight="1" x14ac:dyDescent="0.3">
      <c r="B6" s="14"/>
      <c r="C6" s="142" t="s">
        <v>26</v>
      </c>
      <c r="D6" s="143"/>
      <c r="E6" s="143"/>
      <c r="F6" s="143"/>
      <c r="G6" s="143"/>
      <c r="H6" s="143"/>
      <c r="I6" s="143"/>
    </row>
    <row r="7" spans="2:18" ht="17.25" customHeight="1" x14ac:dyDescent="0.35">
      <c r="B7" s="15"/>
      <c r="C7" s="144" t="s">
        <v>29</v>
      </c>
      <c r="D7" s="144"/>
      <c r="E7" s="144"/>
      <c r="F7" s="144"/>
      <c r="G7" s="144"/>
      <c r="H7" s="144"/>
      <c r="I7" s="144"/>
    </row>
    <row r="8" spans="2:18" ht="3.75" customHeight="1" x14ac:dyDescent="0.35">
      <c r="B8" s="15"/>
      <c r="C8" s="144"/>
      <c r="D8" s="144"/>
      <c r="E8" s="144"/>
      <c r="F8" s="144"/>
      <c r="G8" s="144"/>
      <c r="H8" s="144"/>
      <c r="I8" s="144"/>
    </row>
    <row r="9" spans="2:18" ht="27" customHeight="1" x14ac:dyDescent="0.25">
      <c r="B9" s="145" t="s">
        <v>56</v>
      </c>
      <c r="C9" s="145"/>
      <c r="D9" s="145"/>
      <c r="E9" s="145"/>
      <c r="F9" s="145"/>
      <c r="G9" s="145"/>
      <c r="H9" s="145"/>
      <c r="I9" s="145"/>
    </row>
    <row r="10" spans="2:18" ht="23.25" customHeight="1" thickBot="1" x14ac:dyDescent="0.3">
      <c r="B10" s="145" t="s">
        <v>25</v>
      </c>
      <c r="C10" s="146"/>
      <c r="D10" s="145"/>
      <c r="E10" s="145"/>
      <c r="F10" s="145"/>
      <c r="G10" s="145"/>
      <c r="H10" s="146"/>
      <c r="I10" s="1">
        <f>E46</f>
        <v>47</v>
      </c>
    </row>
    <row r="11" spans="2:18" ht="39" customHeight="1" x14ac:dyDescent="0.25">
      <c r="C11" s="147" t="s">
        <v>0</v>
      </c>
      <c r="D11" s="148"/>
      <c r="E11" s="134" t="s">
        <v>30</v>
      </c>
      <c r="F11" s="151" t="s">
        <v>1</v>
      </c>
      <c r="G11" s="134" t="s">
        <v>2</v>
      </c>
      <c r="H11" s="151" t="s">
        <v>31</v>
      </c>
      <c r="I11" s="134" t="s">
        <v>32</v>
      </c>
    </row>
    <row r="12" spans="2:18" ht="46.5" customHeight="1" thickBot="1" x14ac:dyDescent="0.3">
      <c r="C12" s="149"/>
      <c r="D12" s="150"/>
      <c r="E12" s="135"/>
      <c r="F12" s="152"/>
      <c r="G12" s="135"/>
      <c r="H12" s="152"/>
      <c r="I12" s="135"/>
    </row>
    <row r="13" spans="2:18" ht="15" customHeight="1" thickBot="1" x14ac:dyDescent="0.3">
      <c r="C13" s="136" t="s">
        <v>3</v>
      </c>
      <c r="D13" s="137"/>
      <c r="E13" s="138"/>
      <c r="F13" s="138"/>
      <c r="G13" s="138"/>
      <c r="H13" s="138"/>
      <c r="I13" s="139"/>
    </row>
    <row r="14" spans="2:18" x14ac:dyDescent="0.25">
      <c r="C14" s="140" t="s">
        <v>4</v>
      </c>
      <c r="D14" s="141"/>
      <c r="E14" s="25">
        <v>1</v>
      </c>
      <c r="F14" s="26">
        <v>210000</v>
      </c>
      <c r="G14" s="24">
        <v>0</v>
      </c>
      <c r="H14" s="26">
        <f>F14</f>
        <v>210000</v>
      </c>
      <c r="I14" s="27">
        <f>H14*12</f>
        <v>2520000</v>
      </c>
    </row>
    <row r="15" spans="2:18" ht="17.25" customHeight="1" thickBot="1" x14ac:dyDescent="0.3">
      <c r="C15" s="158" t="s">
        <v>5</v>
      </c>
      <c r="D15" s="159"/>
      <c r="E15" s="21">
        <v>1</v>
      </c>
      <c r="F15" s="29">
        <v>130000</v>
      </c>
      <c r="G15" s="28">
        <v>0</v>
      </c>
      <c r="H15" s="29">
        <f>F15</f>
        <v>130000</v>
      </c>
      <c r="I15" s="31">
        <f t="shared" ref="I15:I16" si="0">H15*12</f>
        <v>1560000</v>
      </c>
    </row>
    <row r="16" spans="2:18" ht="15.75" thickBot="1" x14ac:dyDescent="0.3">
      <c r="C16" s="160" t="s">
        <v>6</v>
      </c>
      <c r="D16" s="161"/>
      <c r="E16" s="33">
        <f>SUM(E14:E15)</f>
        <v>2</v>
      </c>
      <c r="F16" s="34"/>
      <c r="G16" s="32">
        <v>0</v>
      </c>
      <c r="H16" s="34">
        <f>SUM(H14:H15)</f>
        <v>340000</v>
      </c>
      <c r="I16" s="35">
        <f t="shared" si="0"/>
        <v>4080000</v>
      </c>
    </row>
    <row r="17" spans="2:14" ht="15" customHeight="1" x14ac:dyDescent="0.25">
      <c r="C17" s="175" t="s">
        <v>33</v>
      </c>
      <c r="D17" s="176"/>
      <c r="E17" s="176"/>
      <c r="F17" s="176"/>
      <c r="G17" s="176"/>
      <c r="H17" s="176"/>
      <c r="I17" s="177"/>
    </row>
    <row r="18" spans="2:14" ht="1.5" customHeight="1" thickBot="1" x14ac:dyDescent="0.3">
      <c r="C18" s="178"/>
      <c r="D18" s="138"/>
      <c r="E18" s="138"/>
      <c r="F18" s="138"/>
      <c r="G18" s="138"/>
      <c r="H18" s="138"/>
      <c r="I18" s="139"/>
    </row>
    <row r="19" spans="2:14" x14ac:dyDescent="0.25">
      <c r="C19" s="140" t="s">
        <v>7</v>
      </c>
      <c r="D19" s="141"/>
      <c r="E19" s="25">
        <v>12.5</v>
      </c>
      <c r="F19" s="26">
        <f>134900*1.13</f>
        <v>152437</v>
      </c>
      <c r="G19" s="24">
        <v>0</v>
      </c>
      <c r="H19" s="26">
        <f t="shared" ref="H19:H24" si="1">E19*F19</f>
        <v>1905462.5</v>
      </c>
      <c r="I19" s="27">
        <f>H19*12</f>
        <v>22865550</v>
      </c>
    </row>
    <row r="20" spans="2:14" x14ac:dyDescent="0.25">
      <c r="C20" s="166" t="s">
        <v>8</v>
      </c>
      <c r="D20" s="167"/>
      <c r="E20" s="37">
        <v>1</v>
      </c>
      <c r="F20" s="30">
        <f>107900*1.13</f>
        <v>121926.99999999999</v>
      </c>
      <c r="G20" s="36">
        <v>0</v>
      </c>
      <c r="H20" s="30">
        <f t="shared" si="1"/>
        <v>121926.99999999999</v>
      </c>
      <c r="I20" s="31">
        <f t="shared" ref="I20:I24" si="2">H20*12</f>
        <v>1463123.9999999998</v>
      </c>
    </row>
    <row r="21" spans="2:14" x14ac:dyDescent="0.25">
      <c r="C21" s="166" t="s">
        <v>52</v>
      </c>
      <c r="D21" s="167"/>
      <c r="E21" s="64">
        <v>0.5</v>
      </c>
      <c r="F21" s="30">
        <f>107900*1.13</f>
        <v>121926.99999999999</v>
      </c>
      <c r="G21" s="36">
        <v>0</v>
      </c>
      <c r="H21" s="30">
        <f t="shared" si="1"/>
        <v>60963.499999999993</v>
      </c>
      <c r="I21" s="31">
        <f t="shared" ref="I21" si="3">H21*12</f>
        <v>731561.99999999988</v>
      </c>
    </row>
    <row r="22" spans="2:14" x14ac:dyDescent="0.25">
      <c r="C22" s="166" t="s">
        <v>53</v>
      </c>
      <c r="D22" s="167"/>
      <c r="E22" s="64">
        <v>0.5</v>
      </c>
      <c r="F22" s="30">
        <f>107900*1.13</f>
        <v>121926.99999999999</v>
      </c>
      <c r="G22" s="36">
        <v>0</v>
      </c>
      <c r="H22" s="30">
        <f t="shared" si="1"/>
        <v>60963.499999999993</v>
      </c>
      <c r="I22" s="31">
        <f t="shared" ref="I22" si="4">H22*12</f>
        <v>731561.99999999988</v>
      </c>
    </row>
    <row r="23" spans="2:14" s="3" customFormat="1" x14ac:dyDescent="0.25">
      <c r="B23" s="70"/>
      <c r="C23" s="168" t="s">
        <v>28</v>
      </c>
      <c r="D23" s="169"/>
      <c r="E23" s="63">
        <v>1.25</v>
      </c>
      <c r="F23" s="71">
        <f>107900*1.13</f>
        <v>121926.99999999999</v>
      </c>
      <c r="G23" s="84">
        <v>0</v>
      </c>
      <c r="H23" s="6">
        <f t="shared" si="1"/>
        <v>152408.74999999997</v>
      </c>
      <c r="I23" s="50">
        <f t="shared" si="2"/>
        <v>1828904.9999999995</v>
      </c>
    </row>
    <row r="24" spans="2:14" s="3" customFormat="1" ht="15.75" thickBot="1" x14ac:dyDescent="0.3">
      <c r="C24" s="162" t="s">
        <v>9</v>
      </c>
      <c r="D24" s="163"/>
      <c r="E24" s="23">
        <v>2.5</v>
      </c>
      <c r="F24" s="69">
        <f>107900*1.13</f>
        <v>121926.99999999999</v>
      </c>
      <c r="G24" s="56">
        <v>0</v>
      </c>
      <c r="H24" s="49">
        <f t="shared" si="1"/>
        <v>304817.49999999994</v>
      </c>
      <c r="I24" s="50">
        <f t="shared" si="2"/>
        <v>3657809.9999999991</v>
      </c>
    </row>
    <row r="25" spans="2:14" s="119" customFormat="1" ht="18.75" customHeight="1" thickBot="1" x14ac:dyDescent="0.3">
      <c r="C25" s="164" t="s">
        <v>6</v>
      </c>
      <c r="D25" s="165"/>
      <c r="E25" s="59">
        <f>SUM(E19:E24)</f>
        <v>18.25</v>
      </c>
      <c r="F25" s="61"/>
      <c r="G25" s="95">
        <v>0</v>
      </c>
      <c r="H25" s="61">
        <f>SUM(H19:H24)</f>
        <v>2606542.75</v>
      </c>
      <c r="I25" s="120">
        <f>SUM(I19:I24)</f>
        <v>31278513</v>
      </c>
      <c r="N25" s="121"/>
    </row>
    <row r="26" spans="2:14" ht="15.75" thickBot="1" x14ac:dyDescent="0.3">
      <c r="C26" s="170" t="s">
        <v>10</v>
      </c>
      <c r="D26" s="171"/>
      <c r="E26" s="22">
        <v>1</v>
      </c>
      <c r="F26" s="43">
        <v>130000</v>
      </c>
      <c r="G26" s="42">
        <v>0</v>
      </c>
      <c r="H26" s="43">
        <f>F26</f>
        <v>130000</v>
      </c>
      <c r="I26" s="31">
        <f t="shared" ref="I26:I44" si="5">H26*12</f>
        <v>1560000</v>
      </c>
    </row>
    <row r="27" spans="2:14" ht="17.25" customHeight="1" thickBot="1" x14ac:dyDescent="0.3">
      <c r="C27" s="160" t="s">
        <v>6</v>
      </c>
      <c r="D27" s="161"/>
      <c r="E27" s="33">
        <f>SUM(E26)</f>
        <v>1</v>
      </c>
      <c r="F27" s="34"/>
      <c r="G27" s="32">
        <v>0</v>
      </c>
      <c r="H27" s="32">
        <f>SUM(H26)</f>
        <v>130000</v>
      </c>
      <c r="I27" s="35">
        <f t="shared" si="5"/>
        <v>1560000</v>
      </c>
    </row>
    <row r="28" spans="2:14" ht="15" customHeight="1" thickBot="1" x14ac:dyDescent="0.3">
      <c r="C28" s="136" t="s">
        <v>11</v>
      </c>
      <c r="D28" s="137"/>
      <c r="E28" s="137"/>
      <c r="F28" s="137"/>
      <c r="G28" s="137"/>
      <c r="H28" s="137"/>
      <c r="I28" s="157"/>
    </row>
    <row r="29" spans="2:14" x14ac:dyDescent="0.25">
      <c r="C29" s="153" t="s">
        <v>23</v>
      </c>
      <c r="D29" s="154"/>
      <c r="E29" s="39">
        <v>11</v>
      </c>
      <c r="F29" s="19">
        <v>110842</v>
      </c>
      <c r="G29" s="38">
        <v>0</v>
      </c>
      <c r="H29" s="40">
        <f>F29*E29</f>
        <v>1219262</v>
      </c>
      <c r="I29" s="41">
        <f t="shared" si="5"/>
        <v>14631144</v>
      </c>
    </row>
    <row r="30" spans="2:14" x14ac:dyDescent="0.25">
      <c r="C30" s="166" t="s">
        <v>12</v>
      </c>
      <c r="D30" s="167"/>
      <c r="E30" s="37">
        <v>1</v>
      </c>
      <c r="F30" s="30">
        <v>125000</v>
      </c>
      <c r="G30" s="36">
        <v>0</v>
      </c>
      <c r="H30" s="44">
        <f t="shared" ref="H30:H44" si="6">E30*F30</f>
        <v>125000</v>
      </c>
      <c r="I30" s="31">
        <f t="shared" si="5"/>
        <v>1500000</v>
      </c>
    </row>
    <row r="31" spans="2:14" x14ac:dyDescent="0.25">
      <c r="C31" s="166" t="s">
        <v>24</v>
      </c>
      <c r="D31" s="167"/>
      <c r="E31" s="37">
        <v>1.5</v>
      </c>
      <c r="F31" s="49">
        <f>114000*1.13</f>
        <v>128819.99999999999</v>
      </c>
      <c r="G31" s="36">
        <v>0</v>
      </c>
      <c r="H31" s="45">
        <f t="shared" si="6"/>
        <v>193229.99999999997</v>
      </c>
      <c r="I31" s="31">
        <f t="shared" si="5"/>
        <v>2318759.9999999995</v>
      </c>
    </row>
    <row r="32" spans="2:14" x14ac:dyDescent="0.25">
      <c r="C32" s="166" t="s">
        <v>54</v>
      </c>
      <c r="D32" s="167"/>
      <c r="E32" s="64">
        <v>1</v>
      </c>
      <c r="F32" s="49">
        <v>124000</v>
      </c>
      <c r="G32" s="36">
        <v>1</v>
      </c>
      <c r="H32" s="45">
        <f t="shared" si="6"/>
        <v>124000</v>
      </c>
      <c r="I32" s="31">
        <f t="shared" ref="I32" si="7">H32*12</f>
        <v>1488000</v>
      </c>
    </row>
    <row r="33" spans="2:11" x14ac:dyDescent="0.25">
      <c r="C33" s="166" t="s">
        <v>13</v>
      </c>
      <c r="D33" s="167"/>
      <c r="E33" s="37">
        <v>1</v>
      </c>
      <c r="F33" s="6">
        <f>107900*1.13</f>
        <v>121926.99999999999</v>
      </c>
      <c r="G33" s="36">
        <v>0</v>
      </c>
      <c r="H33" s="44">
        <f t="shared" si="6"/>
        <v>121926.99999999999</v>
      </c>
      <c r="I33" s="31">
        <f t="shared" si="5"/>
        <v>1463123.9999999998</v>
      </c>
    </row>
    <row r="34" spans="2:11" x14ac:dyDescent="0.25">
      <c r="C34" s="166" t="s">
        <v>14</v>
      </c>
      <c r="D34" s="167"/>
      <c r="E34" s="37">
        <v>1</v>
      </c>
      <c r="F34" s="6">
        <v>104000</v>
      </c>
      <c r="G34" s="36">
        <v>0</v>
      </c>
      <c r="H34" s="44">
        <f t="shared" si="6"/>
        <v>104000</v>
      </c>
      <c r="I34" s="31">
        <f t="shared" si="5"/>
        <v>1248000</v>
      </c>
    </row>
    <row r="35" spans="2:11" s="3" customFormat="1" x14ac:dyDescent="0.25">
      <c r="C35" s="155" t="s">
        <v>15</v>
      </c>
      <c r="D35" s="156"/>
      <c r="E35" s="47">
        <v>1</v>
      </c>
      <c r="F35" s="6">
        <v>104000</v>
      </c>
      <c r="G35" s="46">
        <v>0</v>
      </c>
      <c r="H35" s="48">
        <f t="shared" si="6"/>
        <v>104000</v>
      </c>
      <c r="I35" s="50">
        <f t="shared" si="5"/>
        <v>1248000</v>
      </c>
    </row>
    <row r="36" spans="2:11" s="3" customFormat="1" x14ac:dyDescent="0.25">
      <c r="C36" s="155" t="s">
        <v>16</v>
      </c>
      <c r="D36" s="156"/>
      <c r="E36" s="47">
        <v>0.25</v>
      </c>
      <c r="F36" s="6">
        <v>104000</v>
      </c>
      <c r="G36" s="46">
        <v>0</v>
      </c>
      <c r="H36" s="48">
        <f t="shared" si="6"/>
        <v>26000</v>
      </c>
      <c r="I36" s="50">
        <f t="shared" si="5"/>
        <v>312000</v>
      </c>
    </row>
    <row r="37" spans="2:11" s="3" customFormat="1" x14ac:dyDescent="0.25">
      <c r="C37" s="155" t="s">
        <v>17</v>
      </c>
      <c r="D37" s="156"/>
      <c r="E37" s="47">
        <v>1</v>
      </c>
      <c r="F37" s="6">
        <v>104000</v>
      </c>
      <c r="G37" s="46">
        <v>0</v>
      </c>
      <c r="H37" s="48">
        <f t="shared" si="6"/>
        <v>104000</v>
      </c>
      <c r="I37" s="50">
        <f t="shared" si="5"/>
        <v>1248000</v>
      </c>
    </row>
    <row r="38" spans="2:11" s="3" customFormat="1" x14ac:dyDescent="0.25">
      <c r="C38" s="155" t="s">
        <v>18</v>
      </c>
      <c r="D38" s="156"/>
      <c r="E38" s="47">
        <v>1</v>
      </c>
      <c r="F38" s="6">
        <f>96600*1.13</f>
        <v>109157.99999999999</v>
      </c>
      <c r="G38" s="46">
        <v>0</v>
      </c>
      <c r="H38" s="48">
        <f t="shared" si="6"/>
        <v>109157.99999999999</v>
      </c>
      <c r="I38" s="50">
        <f t="shared" si="5"/>
        <v>1309895.9999999998</v>
      </c>
    </row>
    <row r="39" spans="2:11" s="3" customFormat="1" x14ac:dyDescent="0.25">
      <c r="C39" s="51" t="s">
        <v>27</v>
      </c>
      <c r="D39" s="52"/>
      <c r="E39" s="47">
        <v>0.5</v>
      </c>
      <c r="F39" s="6">
        <v>104000</v>
      </c>
      <c r="G39" s="46">
        <v>0</v>
      </c>
      <c r="H39" s="48">
        <f t="shared" si="6"/>
        <v>52000</v>
      </c>
      <c r="I39" s="50">
        <f t="shared" si="5"/>
        <v>624000</v>
      </c>
    </row>
    <row r="40" spans="2:11" s="3" customFormat="1" x14ac:dyDescent="0.25">
      <c r="C40" s="155" t="s">
        <v>19</v>
      </c>
      <c r="D40" s="156"/>
      <c r="E40" s="47">
        <v>1</v>
      </c>
      <c r="F40" s="6">
        <v>104000</v>
      </c>
      <c r="G40" s="46">
        <v>0</v>
      </c>
      <c r="H40" s="48">
        <f t="shared" si="6"/>
        <v>104000</v>
      </c>
      <c r="I40" s="50">
        <f t="shared" si="5"/>
        <v>1248000</v>
      </c>
    </row>
    <row r="41" spans="2:11" s="3" customFormat="1" x14ac:dyDescent="0.25">
      <c r="C41" s="155" t="s">
        <v>20</v>
      </c>
      <c r="D41" s="156"/>
      <c r="E41" s="47">
        <v>1</v>
      </c>
      <c r="F41" s="6">
        <v>104000</v>
      </c>
      <c r="G41" s="46">
        <v>0</v>
      </c>
      <c r="H41" s="48">
        <f t="shared" si="6"/>
        <v>104000</v>
      </c>
      <c r="I41" s="50">
        <f t="shared" si="5"/>
        <v>1248000</v>
      </c>
    </row>
    <row r="42" spans="2:11" s="3" customFormat="1" x14ac:dyDescent="0.25">
      <c r="C42" s="155" t="s">
        <v>21</v>
      </c>
      <c r="D42" s="156"/>
      <c r="E42" s="47">
        <v>1.5</v>
      </c>
      <c r="F42" s="6">
        <v>104000</v>
      </c>
      <c r="G42" s="46">
        <v>0</v>
      </c>
      <c r="H42" s="48">
        <f t="shared" si="6"/>
        <v>156000</v>
      </c>
      <c r="I42" s="50">
        <f t="shared" si="5"/>
        <v>1872000</v>
      </c>
    </row>
    <row r="43" spans="2:11" s="3" customFormat="1" x14ac:dyDescent="0.25">
      <c r="C43" s="155" t="s">
        <v>55</v>
      </c>
      <c r="D43" s="156"/>
      <c r="E43" s="47">
        <v>1</v>
      </c>
      <c r="F43" s="6">
        <v>104000</v>
      </c>
      <c r="G43" s="46">
        <v>1</v>
      </c>
      <c r="H43" s="48">
        <f t="shared" si="6"/>
        <v>104000</v>
      </c>
      <c r="I43" s="50">
        <f t="shared" ref="I43" si="8">H43*12</f>
        <v>1248000</v>
      </c>
    </row>
    <row r="44" spans="2:11" s="3" customFormat="1" ht="15.75" thickBot="1" x14ac:dyDescent="0.3">
      <c r="C44" s="162" t="s">
        <v>22</v>
      </c>
      <c r="D44" s="163"/>
      <c r="E44" s="23">
        <v>1</v>
      </c>
      <c r="F44" s="6">
        <v>104000</v>
      </c>
      <c r="G44" s="56">
        <v>0</v>
      </c>
      <c r="H44" s="57">
        <f t="shared" si="6"/>
        <v>104000</v>
      </c>
      <c r="I44" s="50">
        <f t="shared" si="5"/>
        <v>1248000</v>
      </c>
    </row>
    <row r="45" spans="2:11" ht="20.25" customHeight="1" thickBot="1" x14ac:dyDescent="0.3">
      <c r="C45" s="164" t="s">
        <v>6</v>
      </c>
      <c r="D45" s="165"/>
      <c r="E45" s="59">
        <f>SUM(E29:E44)</f>
        <v>25.75</v>
      </c>
      <c r="F45" s="61"/>
      <c r="G45" s="58">
        <v>0</v>
      </c>
      <c r="H45" s="60">
        <f>SUM(H29:H44)</f>
        <v>2854577</v>
      </c>
      <c r="I45" s="85">
        <f>SUM(I29:I44)</f>
        <v>34254924</v>
      </c>
    </row>
    <row r="46" spans="2:11" ht="17.25" customHeight="1" thickBot="1" x14ac:dyDescent="0.3">
      <c r="C46" s="173" t="s">
        <v>6</v>
      </c>
      <c r="D46" s="174"/>
      <c r="E46" s="68">
        <f>E45+E27+E25+E16</f>
        <v>47</v>
      </c>
      <c r="F46" s="55"/>
      <c r="G46" s="53">
        <v>0</v>
      </c>
      <c r="H46" s="54">
        <f>H16+H25+H27+H45</f>
        <v>5931119.75</v>
      </c>
      <c r="I46" s="86">
        <f>I16+I25+I27+I45</f>
        <v>71173437</v>
      </c>
      <c r="J46" s="117" t="s">
        <v>62</v>
      </c>
      <c r="K46" s="118"/>
    </row>
    <row r="47" spans="2:11" ht="24" customHeight="1" x14ac:dyDescent="0.3">
      <c r="C47" s="132" t="s">
        <v>57</v>
      </c>
      <c r="D47" s="132"/>
      <c r="E47" s="132"/>
      <c r="F47" s="132"/>
      <c r="G47" s="132"/>
      <c r="H47" s="8"/>
      <c r="I47" s="8"/>
    </row>
    <row r="48" spans="2:11" ht="23.25" customHeight="1" x14ac:dyDescent="0.3">
      <c r="B48" s="2"/>
      <c r="C48" s="132" t="s">
        <v>58</v>
      </c>
      <c r="D48" s="132"/>
      <c r="E48" s="132"/>
      <c r="F48" s="132"/>
      <c r="G48" s="132"/>
      <c r="H48" s="8"/>
      <c r="I48" s="8"/>
    </row>
  </sheetData>
  <mergeCells count="48">
    <mergeCell ref="H1:I1"/>
    <mergeCell ref="G5:I5"/>
    <mergeCell ref="C46:D46"/>
    <mergeCell ref="C21:D21"/>
    <mergeCell ref="C44:D44"/>
    <mergeCell ref="C45:D45"/>
    <mergeCell ref="C41:D41"/>
    <mergeCell ref="C40:D40"/>
    <mergeCell ref="C43:D43"/>
    <mergeCell ref="C22:D22"/>
    <mergeCell ref="C32:D32"/>
    <mergeCell ref="C42:D42"/>
    <mergeCell ref="C37:D37"/>
    <mergeCell ref="C38:D38"/>
    <mergeCell ref="C33:D33"/>
    <mergeCell ref="G11:G12"/>
    <mergeCell ref="C17:I18"/>
    <mergeCell ref="C36:D36"/>
    <mergeCell ref="C28:I28"/>
    <mergeCell ref="C19:D19"/>
    <mergeCell ref="C15:D15"/>
    <mergeCell ref="C16:D16"/>
    <mergeCell ref="C24:D24"/>
    <mergeCell ref="C25:D25"/>
    <mergeCell ref="C20:D20"/>
    <mergeCell ref="C23:D23"/>
    <mergeCell ref="C26:D26"/>
    <mergeCell ref="C34:D34"/>
    <mergeCell ref="C30:D30"/>
    <mergeCell ref="C27:D27"/>
    <mergeCell ref="C31:D31"/>
    <mergeCell ref="C35:D35"/>
    <mergeCell ref="C47:G47"/>
    <mergeCell ref="C48:G48"/>
    <mergeCell ref="Q4:R4"/>
    <mergeCell ref="Q5:R5"/>
    <mergeCell ref="I11:I12"/>
    <mergeCell ref="C13:I13"/>
    <mergeCell ref="C14:D14"/>
    <mergeCell ref="C6:I6"/>
    <mergeCell ref="C7:I8"/>
    <mergeCell ref="B9:I9"/>
    <mergeCell ref="B10:H10"/>
    <mergeCell ref="C11:D12"/>
    <mergeCell ref="E11:E12"/>
    <mergeCell ref="F11:F12"/>
    <mergeCell ref="C29:D29"/>
    <mergeCell ref="H11:H12"/>
  </mergeCells>
  <pageMargins left="0" right="0" top="0" bottom="0" header="0.19685039370078741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workbookViewId="0">
      <selection activeCell="M11" sqref="M11"/>
    </sheetView>
  </sheetViews>
  <sheetFormatPr defaultRowHeight="15" x14ac:dyDescent="0.25"/>
  <cols>
    <col min="1" max="1" width="0.5703125" customWidth="1"/>
    <col min="2" max="2" width="1.42578125" customWidth="1"/>
    <col min="3" max="3" width="11.140625" customWidth="1"/>
    <col min="4" max="4" width="19" customWidth="1"/>
    <col min="5" max="5" width="8.28515625" customWidth="1"/>
    <col min="6" max="7" width="8.85546875" customWidth="1"/>
    <col min="8" max="8" width="12.7109375" customWidth="1"/>
    <col min="9" max="9" width="11.28515625" customWidth="1"/>
    <col min="10" max="10" width="16" customWidth="1"/>
  </cols>
  <sheetData>
    <row r="1" spans="2:17" s="10" customFormat="1" ht="24" customHeight="1" x14ac:dyDescent="0.25">
      <c r="C1" s="10" t="s">
        <v>50</v>
      </c>
      <c r="G1" s="1"/>
      <c r="H1" s="239" t="s">
        <v>65</v>
      </c>
      <c r="I1" s="239"/>
    </row>
    <row r="2" spans="2:17" s="10" customFormat="1" ht="21.75" customHeight="1" x14ac:dyDescent="0.25">
      <c r="B2" s="12"/>
      <c r="C2" s="13" t="s">
        <v>51</v>
      </c>
      <c r="D2" s="12"/>
      <c r="E2" s="12"/>
      <c r="G2" s="1"/>
      <c r="H2" s="87" t="s">
        <v>49</v>
      </c>
      <c r="I2" s="87"/>
    </row>
    <row r="3" spans="2:17" s="10" customFormat="1" ht="16.5" customHeight="1" x14ac:dyDescent="0.25">
      <c r="H3" s="87" t="s">
        <v>47</v>
      </c>
      <c r="I3" s="87"/>
      <c r="O3" s="1"/>
      <c r="P3" s="1"/>
      <c r="Q3" s="87"/>
    </row>
    <row r="4" spans="2:17" s="10" customFormat="1" ht="18" customHeight="1" x14ac:dyDescent="0.25">
      <c r="H4" s="88"/>
      <c r="I4" s="89"/>
      <c r="J4" s="12"/>
      <c r="O4" s="1"/>
      <c r="P4" s="133"/>
      <c r="Q4" s="133"/>
    </row>
    <row r="5" spans="2:17" s="10" customFormat="1" x14ac:dyDescent="0.25">
      <c r="G5" s="172" t="s">
        <v>48</v>
      </c>
      <c r="H5" s="172"/>
      <c r="I5" s="172"/>
      <c r="P5" s="133"/>
      <c r="Q5" s="133"/>
    </row>
    <row r="6" spans="2:17" ht="21.75" customHeight="1" x14ac:dyDescent="0.25">
      <c r="H6" s="9"/>
      <c r="I6" s="9"/>
    </row>
    <row r="7" spans="2:17" ht="23.25" x14ac:dyDescent="0.35">
      <c r="B7" s="180" t="s">
        <v>34</v>
      </c>
      <c r="C7" s="180"/>
      <c r="D7" s="180"/>
      <c r="E7" s="180"/>
      <c r="F7" s="180"/>
      <c r="G7" s="180"/>
      <c r="H7" s="180"/>
      <c r="I7" s="181"/>
    </row>
    <row r="8" spans="2:17" s="2" customFormat="1" ht="18.75" x14ac:dyDescent="0.3">
      <c r="B8" s="142" t="s">
        <v>35</v>
      </c>
      <c r="C8" s="142"/>
      <c r="D8" s="142"/>
      <c r="E8" s="142"/>
      <c r="F8" s="142"/>
      <c r="G8" s="142"/>
      <c r="H8" s="142"/>
      <c r="I8" s="142"/>
    </row>
    <row r="9" spans="2:17" s="2" customFormat="1" ht="18.75" x14ac:dyDescent="0.3">
      <c r="B9" s="14"/>
      <c r="C9" s="142" t="s">
        <v>26</v>
      </c>
      <c r="D9" s="143"/>
      <c r="E9" s="143"/>
      <c r="F9" s="143"/>
      <c r="G9" s="143"/>
      <c r="H9" s="143"/>
      <c r="I9" s="143"/>
    </row>
    <row r="10" spans="2:17" ht="11.25" customHeight="1" x14ac:dyDescent="0.35">
      <c r="B10" s="15"/>
      <c r="C10" s="144" t="s">
        <v>29</v>
      </c>
      <c r="D10" s="144"/>
      <c r="E10" s="144"/>
      <c r="F10" s="144"/>
      <c r="G10" s="144"/>
      <c r="H10" s="144"/>
      <c r="I10" s="144"/>
    </row>
    <row r="11" spans="2:17" ht="16.5" customHeight="1" x14ac:dyDescent="0.35">
      <c r="B11" s="15"/>
      <c r="C11" s="144"/>
      <c r="D11" s="144"/>
      <c r="E11" s="144"/>
      <c r="F11" s="144"/>
      <c r="G11" s="144"/>
      <c r="H11" s="144"/>
      <c r="I11" s="144"/>
    </row>
    <row r="12" spans="2:17" ht="21" x14ac:dyDescent="0.35">
      <c r="B12" s="15"/>
      <c r="C12" s="15"/>
      <c r="D12" s="15"/>
      <c r="E12" s="15"/>
      <c r="F12" s="15"/>
      <c r="G12" s="15"/>
      <c r="H12" s="15"/>
      <c r="I12" s="15"/>
    </row>
    <row r="13" spans="2:17" ht="21" x14ac:dyDescent="0.35">
      <c r="B13" s="144" t="s">
        <v>36</v>
      </c>
      <c r="C13" s="144"/>
      <c r="D13" s="144"/>
      <c r="E13" s="144"/>
      <c r="F13" s="144"/>
      <c r="G13" s="144"/>
      <c r="H13" s="144"/>
      <c r="I13" s="144"/>
    </row>
    <row r="14" spans="2:17" ht="21" x14ac:dyDescent="0.35">
      <c r="B14" s="15"/>
      <c r="C14" s="15"/>
      <c r="D14" s="15"/>
      <c r="E14" s="15"/>
      <c r="F14" s="15"/>
      <c r="G14" s="15"/>
      <c r="H14" s="15"/>
      <c r="I14" s="15"/>
    </row>
    <row r="15" spans="2:17" ht="18" customHeight="1" x14ac:dyDescent="0.25">
      <c r="B15" s="145" t="s">
        <v>43</v>
      </c>
      <c r="C15" s="145"/>
      <c r="D15" s="145"/>
      <c r="E15" s="145"/>
      <c r="F15" s="145"/>
      <c r="G15" s="145"/>
      <c r="H15" s="145"/>
      <c r="I15" s="145"/>
    </row>
    <row r="16" spans="2:17" x14ac:dyDescent="0.25">
      <c r="B16" s="145" t="s">
        <v>25</v>
      </c>
      <c r="C16" s="146"/>
      <c r="D16" s="145"/>
      <c r="E16" s="145"/>
      <c r="F16" s="145"/>
      <c r="G16" s="145"/>
      <c r="H16" s="146"/>
      <c r="I16" s="1">
        <f>E35</f>
        <v>9.25</v>
      </c>
    </row>
    <row r="17" spans="2:9" ht="15.75" thickBot="1" x14ac:dyDescent="0.3">
      <c r="B17" s="179"/>
      <c r="C17" s="179"/>
      <c r="D17" s="179"/>
      <c r="E17" s="179"/>
      <c r="F17" s="179"/>
      <c r="G17" s="179"/>
      <c r="H17" s="179"/>
      <c r="I17" s="179"/>
    </row>
    <row r="18" spans="2:9" x14ac:dyDescent="0.25">
      <c r="C18" s="147" t="s">
        <v>0</v>
      </c>
      <c r="D18" s="184"/>
      <c r="E18" s="188" t="s">
        <v>30</v>
      </c>
      <c r="F18" s="191" t="s">
        <v>1</v>
      </c>
      <c r="G18" s="191" t="s">
        <v>2</v>
      </c>
      <c r="H18" s="194" t="s">
        <v>31</v>
      </c>
      <c r="I18" s="194" t="s">
        <v>32</v>
      </c>
    </row>
    <row r="19" spans="2:9" x14ac:dyDescent="0.25">
      <c r="C19" s="149"/>
      <c r="D19" s="185"/>
      <c r="E19" s="189"/>
      <c r="F19" s="192"/>
      <c r="G19" s="192"/>
      <c r="H19" s="195"/>
      <c r="I19" s="195"/>
    </row>
    <row r="20" spans="2:9" x14ac:dyDescent="0.25">
      <c r="C20" s="149"/>
      <c r="D20" s="185"/>
      <c r="E20" s="189"/>
      <c r="F20" s="192"/>
      <c r="G20" s="192"/>
      <c r="H20" s="195"/>
      <c r="I20" s="195"/>
    </row>
    <row r="21" spans="2:9" ht="18" customHeight="1" thickBot="1" x14ac:dyDescent="0.3">
      <c r="C21" s="186"/>
      <c r="D21" s="187"/>
      <c r="E21" s="190"/>
      <c r="F21" s="193"/>
      <c r="G21" s="193"/>
      <c r="H21" s="196"/>
      <c r="I21" s="196"/>
    </row>
    <row r="22" spans="2:9" x14ac:dyDescent="0.25">
      <c r="C22" s="197" t="s">
        <v>33</v>
      </c>
      <c r="D22" s="198"/>
      <c r="E22" s="199"/>
      <c r="F22" s="201"/>
      <c r="G22" s="201"/>
      <c r="H22" s="183"/>
      <c r="I22" s="182"/>
    </row>
    <row r="23" spans="2:9" x14ac:dyDescent="0.25">
      <c r="C23" s="197"/>
      <c r="D23" s="198"/>
      <c r="E23" s="200"/>
      <c r="F23" s="202"/>
      <c r="G23" s="202"/>
      <c r="H23" s="183"/>
      <c r="I23" s="183"/>
    </row>
    <row r="24" spans="2:9" x14ac:dyDescent="0.25">
      <c r="C24" s="203" t="s">
        <v>40</v>
      </c>
      <c r="D24" s="204"/>
      <c r="E24" s="65">
        <v>1.25</v>
      </c>
      <c r="F24" s="73">
        <f>108000*1.13</f>
        <v>122039.99999999999</v>
      </c>
      <c r="G24" s="74">
        <v>0</v>
      </c>
      <c r="H24" s="94">
        <f>F24*E24</f>
        <v>152549.99999999997</v>
      </c>
      <c r="I24" s="31">
        <f>H24*12</f>
        <v>1830599.9999999995</v>
      </c>
    </row>
    <row r="25" spans="2:9" x14ac:dyDescent="0.25">
      <c r="C25" s="205" t="s">
        <v>7</v>
      </c>
      <c r="D25" s="206"/>
      <c r="E25" s="126">
        <v>2</v>
      </c>
      <c r="F25" s="73">
        <f>100000*1.13</f>
        <v>112999.99999999999</v>
      </c>
      <c r="G25" s="123">
        <v>0</v>
      </c>
      <c r="H25" s="47">
        <f>F25*E25</f>
        <v>225999.99999999997</v>
      </c>
      <c r="I25" s="50">
        <f>H25*12</f>
        <v>2711999.9999999995</v>
      </c>
    </row>
    <row r="26" spans="2:9" x14ac:dyDescent="0.25">
      <c r="C26" s="205" t="s">
        <v>9</v>
      </c>
      <c r="D26" s="206"/>
      <c r="E26" s="126">
        <v>0.75</v>
      </c>
      <c r="F26" s="74">
        <v>104697</v>
      </c>
      <c r="G26" s="123">
        <v>0</v>
      </c>
      <c r="H26" s="47">
        <f>F26*E26</f>
        <v>78522.75</v>
      </c>
      <c r="I26" s="50">
        <f>H26*12</f>
        <v>942273</v>
      </c>
    </row>
    <row r="27" spans="2:9" s="119" customFormat="1" ht="16.5" thickBot="1" x14ac:dyDescent="0.3">
      <c r="C27" s="207" t="s">
        <v>6</v>
      </c>
      <c r="D27" s="208"/>
      <c r="E27" s="129">
        <f>SUM(E24:E26)</f>
        <v>4</v>
      </c>
      <c r="F27" s="130"/>
      <c r="G27" s="130">
        <v>0</v>
      </c>
      <c r="H27" s="131">
        <f>SUM(H25:H26)</f>
        <v>304522.75</v>
      </c>
      <c r="I27" s="131">
        <f>SUM(I24:I26)</f>
        <v>5484872.9999999991</v>
      </c>
    </row>
    <row r="28" spans="2:9" x14ac:dyDescent="0.25">
      <c r="C28" s="209" t="s">
        <v>11</v>
      </c>
      <c r="D28" s="210"/>
      <c r="E28" s="97"/>
      <c r="F28" s="75"/>
      <c r="G28" s="75"/>
      <c r="H28" s="79"/>
      <c r="I28" s="79"/>
    </row>
    <row r="29" spans="2:9" x14ac:dyDescent="0.25">
      <c r="C29" s="213" t="s">
        <v>23</v>
      </c>
      <c r="D29" s="214"/>
      <c r="E29" s="100">
        <v>3</v>
      </c>
      <c r="F29" s="74">
        <v>104000</v>
      </c>
      <c r="G29" s="76">
        <v>0</v>
      </c>
      <c r="H29" s="80">
        <f>F29*E29</f>
        <v>312000</v>
      </c>
      <c r="I29" s="80">
        <f>H29*12</f>
        <v>3744000</v>
      </c>
    </row>
    <row r="30" spans="2:9" x14ac:dyDescent="0.25">
      <c r="C30" s="215" t="s">
        <v>24</v>
      </c>
      <c r="D30" s="216"/>
      <c r="E30" s="65">
        <v>0.75</v>
      </c>
      <c r="F30" s="74">
        <v>104000</v>
      </c>
      <c r="G30" s="74">
        <v>0</v>
      </c>
      <c r="H30" s="122">
        <f>E30*F30</f>
        <v>78000</v>
      </c>
      <c r="I30" s="80">
        <f t="shared" ref="I30:I33" si="0">H30*12</f>
        <v>936000</v>
      </c>
    </row>
    <row r="31" spans="2:9" x14ac:dyDescent="0.25">
      <c r="C31" s="215" t="s">
        <v>13</v>
      </c>
      <c r="D31" s="216"/>
      <c r="E31" s="65">
        <v>1</v>
      </c>
      <c r="F31" s="74">
        <v>104000</v>
      </c>
      <c r="G31" s="74">
        <v>0</v>
      </c>
      <c r="H31" s="80">
        <f>E31*F31</f>
        <v>104000</v>
      </c>
      <c r="I31" s="80">
        <f t="shared" si="0"/>
        <v>1248000</v>
      </c>
    </row>
    <row r="32" spans="2:9" x14ac:dyDescent="0.25">
      <c r="C32" s="116" t="s">
        <v>44</v>
      </c>
      <c r="D32" s="128"/>
      <c r="E32" s="65">
        <v>0.25</v>
      </c>
      <c r="F32" s="74">
        <v>104000</v>
      </c>
      <c r="G32" s="74">
        <v>0</v>
      </c>
      <c r="H32" s="80">
        <f>E32*F32</f>
        <v>26000</v>
      </c>
      <c r="I32" s="80">
        <f t="shared" si="0"/>
        <v>312000</v>
      </c>
    </row>
    <row r="33" spans="2:12" ht="15.75" thickBot="1" x14ac:dyDescent="0.3">
      <c r="C33" s="219" t="s">
        <v>38</v>
      </c>
      <c r="D33" s="220"/>
      <c r="E33" s="98">
        <v>0.25</v>
      </c>
      <c r="F33" s="101">
        <v>104000</v>
      </c>
      <c r="G33" s="101">
        <v>0</v>
      </c>
      <c r="H33" s="81">
        <f>E33*F33</f>
        <v>26000</v>
      </c>
      <c r="I33" s="81">
        <f t="shared" si="0"/>
        <v>312000</v>
      </c>
    </row>
    <row r="34" spans="2:12" ht="15.75" thickBot="1" x14ac:dyDescent="0.3">
      <c r="C34" s="217" t="s">
        <v>6</v>
      </c>
      <c r="D34" s="218"/>
      <c r="E34" s="72">
        <f>SUM(E29:E33)</f>
        <v>5.25</v>
      </c>
      <c r="F34" s="77"/>
      <c r="G34" s="124">
        <v>0</v>
      </c>
      <c r="H34" s="82">
        <f>SUM(H29:H33)</f>
        <v>546000</v>
      </c>
      <c r="I34" s="82">
        <f>SUM(I29:I33)</f>
        <v>6552000</v>
      </c>
    </row>
    <row r="35" spans="2:12" ht="19.5" thickBot="1" x14ac:dyDescent="0.35">
      <c r="C35" s="211" t="s">
        <v>6</v>
      </c>
      <c r="D35" s="212"/>
      <c r="E35" s="127">
        <f>E27+E34</f>
        <v>9.25</v>
      </c>
      <c r="F35" s="78"/>
      <c r="G35" s="125">
        <v>0</v>
      </c>
      <c r="H35" s="83">
        <f>H34+H27</f>
        <v>850522.75</v>
      </c>
      <c r="I35" s="83">
        <f>I34+I27</f>
        <v>12036873</v>
      </c>
      <c r="J35" s="118"/>
      <c r="K35" s="118" t="s">
        <v>61</v>
      </c>
      <c r="L35" s="118"/>
    </row>
    <row r="36" spans="2:12" ht="15.75" x14ac:dyDescent="0.25">
      <c r="J36" s="118"/>
      <c r="K36" s="118"/>
      <c r="L36" s="118"/>
    </row>
    <row r="37" spans="2:12" ht="18.75" x14ac:dyDescent="0.3">
      <c r="C37" s="2"/>
      <c r="D37" s="2"/>
      <c r="E37" s="2"/>
      <c r="G37" s="7"/>
      <c r="H37" s="7"/>
      <c r="I37" s="7"/>
    </row>
    <row r="38" spans="2:12" ht="18.75" x14ac:dyDescent="0.3">
      <c r="C38" s="132" t="s">
        <v>4</v>
      </c>
      <c r="D38" s="132"/>
      <c r="E38" s="132"/>
      <c r="F38" s="2"/>
      <c r="G38" s="8" t="s">
        <v>45</v>
      </c>
      <c r="H38" s="8"/>
      <c r="I38" s="8"/>
    </row>
    <row r="39" spans="2:12" ht="21" customHeight="1" x14ac:dyDescent="0.3">
      <c r="B39" s="2"/>
      <c r="C39" s="132" t="s">
        <v>10</v>
      </c>
      <c r="D39" s="132"/>
      <c r="E39" s="132"/>
      <c r="F39" s="2"/>
      <c r="G39" s="8" t="s">
        <v>46</v>
      </c>
      <c r="H39" s="8"/>
      <c r="I39" s="8"/>
    </row>
    <row r="40" spans="2:12" ht="18.75" x14ac:dyDescent="0.3">
      <c r="B40" s="2"/>
      <c r="C40" s="2"/>
      <c r="D40" s="2"/>
      <c r="E40" s="2"/>
      <c r="F40" s="2"/>
      <c r="G40" s="2"/>
      <c r="H40" s="2"/>
      <c r="I40" s="2"/>
    </row>
    <row r="41" spans="2:12" ht="18.75" x14ac:dyDescent="0.3">
      <c r="B41" s="2"/>
      <c r="C41" s="2"/>
      <c r="D41" s="2"/>
      <c r="E41" s="2"/>
      <c r="F41" s="2"/>
      <c r="G41" s="2"/>
      <c r="H41" s="2"/>
      <c r="I41" s="2"/>
    </row>
    <row r="42" spans="2:12" ht="18.75" x14ac:dyDescent="0.3">
      <c r="B42" s="2"/>
      <c r="C42" s="2"/>
      <c r="D42" s="2"/>
      <c r="E42" s="2"/>
      <c r="F42" s="2"/>
      <c r="G42" s="2"/>
      <c r="H42" s="2"/>
      <c r="I42" s="2"/>
    </row>
    <row r="43" spans="2:12" ht="18.75" x14ac:dyDescent="0.3">
      <c r="B43" s="2"/>
      <c r="C43" s="2"/>
      <c r="D43" s="2"/>
      <c r="E43" s="2"/>
      <c r="F43" s="2"/>
      <c r="G43" s="2"/>
      <c r="H43" s="2"/>
      <c r="I43" s="2"/>
    </row>
    <row r="44" spans="2:12" ht="18.75" x14ac:dyDescent="0.3">
      <c r="B44" s="2"/>
      <c r="C44" s="2"/>
      <c r="D44" s="2"/>
      <c r="E44" s="2"/>
      <c r="F44" s="2"/>
      <c r="G44" s="2"/>
      <c r="H44" s="2"/>
      <c r="I44" s="2"/>
    </row>
    <row r="45" spans="2:12" ht="18.75" x14ac:dyDescent="0.3">
      <c r="B45" s="2"/>
      <c r="C45" s="2"/>
      <c r="D45" s="2"/>
      <c r="E45" s="2"/>
      <c r="F45" s="2"/>
      <c r="G45" s="2"/>
      <c r="H45" s="2"/>
      <c r="I45" s="2"/>
    </row>
    <row r="46" spans="2:12" ht="18.75" x14ac:dyDescent="0.3">
      <c r="B46" s="2"/>
      <c r="C46" s="2"/>
      <c r="D46" s="2"/>
      <c r="E46" s="2"/>
      <c r="F46" s="2"/>
      <c r="G46" s="2"/>
      <c r="H46" s="2"/>
      <c r="I46" s="2"/>
    </row>
    <row r="47" spans="2:12" ht="18.75" x14ac:dyDescent="0.3">
      <c r="B47" s="2"/>
      <c r="C47" s="2"/>
      <c r="D47" s="2"/>
      <c r="E47" s="2"/>
      <c r="F47" s="2"/>
      <c r="G47" s="2"/>
      <c r="H47" s="2"/>
      <c r="I47" s="2"/>
    </row>
  </sheetData>
  <mergeCells count="37">
    <mergeCell ref="H1:I1"/>
    <mergeCell ref="C38:E38"/>
    <mergeCell ref="C39:E39"/>
    <mergeCell ref="C35:D35"/>
    <mergeCell ref="C29:D29"/>
    <mergeCell ref="C30:D30"/>
    <mergeCell ref="C31:D31"/>
    <mergeCell ref="C34:D34"/>
    <mergeCell ref="C33:D33"/>
    <mergeCell ref="C24:D24"/>
    <mergeCell ref="C25:D25"/>
    <mergeCell ref="C26:D26"/>
    <mergeCell ref="C27:D27"/>
    <mergeCell ref="C28:D28"/>
    <mergeCell ref="I22:I23"/>
    <mergeCell ref="C18:D21"/>
    <mergeCell ref="E18:E21"/>
    <mergeCell ref="F18:F21"/>
    <mergeCell ref="G18:G21"/>
    <mergeCell ref="H18:H21"/>
    <mergeCell ref="I18:I21"/>
    <mergeCell ref="C22:D23"/>
    <mergeCell ref="E22:E23"/>
    <mergeCell ref="F22:F23"/>
    <mergeCell ref="G22:G23"/>
    <mergeCell ref="H22:H23"/>
    <mergeCell ref="P4:Q4"/>
    <mergeCell ref="G5:I5"/>
    <mergeCell ref="P5:Q5"/>
    <mergeCell ref="B17:I17"/>
    <mergeCell ref="B7:I7"/>
    <mergeCell ref="B8:I8"/>
    <mergeCell ref="C9:I9"/>
    <mergeCell ref="C10:I11"/>
    <mergeCell ref="B13:I13"/>
    <mergeCell ref="B15:I15"/>
    <mergeCell ref="B16:H16"/>
  </mergeCells>
  <pageMargins left="0" right="0" top="0.43307086614173229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4" workbookViewId="0">
      <selection activeCell="B12" sqref="B12:H13"/>
    </sheetView>
  </sheetViews>
  <sheetFormatPr defaultRowHeight="15" x14ac:dyDescent="0.25"/>
  <cols>
    <col min="1" max="1" width="2.42578125" customWidth="1"/>
    <col min="2" max="2" width="29.5703125" customWidth="1"/>
    <col min="3" max="3" width="11" customWidth="1"/>
    <col min="4" max="4" width="12.28515625" customWidth="1"/>
    <col min="5" max="5" width="7.140625" customWidth="1"/>
    <col min="6" max="6" width="8.140625" customWidth="1"/>
    <col min="7" max="7" width="8.5703125" customWidth="1"/>
    <col min="8" max="8" width="17.42578125" customWidth="1"/>
  </cols>
  <sheetData>
    <row r="2" spans="1:9" x14ac:dyDescent="0.25">
      <c r="A2" s="10"/>
      <c r="B2" s="10" t="s">
        <v>50</v>
      </c>
      <c r="F2" s="10"/>
      <c r="G2" s="239" t="s">
        <v>66</v>
      </c>
      <c r="H2" s="239"/>
    </row>
    <row r="3" spans="1:9" ht="19.5" customHeight="1" x14ac:dyDescent="0.25">
      <c r="B3" s="13" t="s">
        <v>51</v>
      </c>
      <c r="C3" s="11"/>
      <c r="F3" s="10"/>
      <c r="G3" s="1"/>
      <c r="H3" s="87" t="s">
        <v>49</v>
      </c>
      <c r="I3" s="87"/>
    </row>
    <row r="4" spans="1:9" ht="16.5" customHeight="1" x14ac:dyDescent="0.25">
      <c r="C4" s="10"/>
      <c r="D4" s="10"/>
      <c r="E4" s="18"/>
      <c r="F4" s="10"/>
      <c r="G4" s="10"/>
      <c r="H4" s="87" t="s">
        <v>47</v>
      </c>
      <c r="I4" s="87"/>
    </row>
    <row r="5" spans="1:9" ht="20.25" customHeight="1" x14ac:dyDescent="0.25">
      <c r="D5" s="10"/>
      <c r="E5" s="18"/>
      <c r="F5" s="10"/>
      <c r="G5" s="88"/>
      <c r="H5" s="89"/>
    </row>
    <row r="6" spans="1:9" x14ac:dyDescent="0.25">
      <c r="D6" s="172" t="s">
        <v>48</v>
      </c>
      <c r="E6" s="172"/>
      <c r="F6" s="172"/>
      <c r="G6" s="172"/>
      <c r="H6" s="172"/>
      <c r="I6" s="172"/>
    </row>
    <row r="7" spans="1:9" x14ac:dyDescent="0.25">
      <c r="F7" s="10"/>
      <c r="G7" s="12"/>
      <c r="H7" s="12"/>
      <c r="I7" s="90"/>
    </row>
    <row r="8" spans="1:9" x14ac:dyDescent="0.25">
      <c r="E8" s="20"/>
      <c r="F8" s="62"/>
      <c r="G8" s="62"/>
      <c r="H8" s="62"/>
    </row>
    <row r="9" spans="1:9" ht="23.25" x14ac:dyDescent="0.35">
      <c r="A9" s="180" t="s">
        <v>34</v>
      </c>
      <c r="B9" s="180"/>
      <c r="C9" s="180"/>
      <c r="D9" s="180"/>
      <c r="E9" s="180"/>
      <c r="F9" s="180"/>
      <c r="G9" s="181"/>
      <c r="H9" s="181"/>
    </row>
    <row r="10" spans="1:9" s="2" customFormat="1" ht="18.75" x14ac:dyDescent="0.3">
      <c r="A10" s="142" t="s">
        <v>35</v>
      </c>
      <c r="B10" s="142"/>
      <c r="C10" s="142"/>
      <c r="D10" s="142"/>
      <c r="E10" s="142"/>
      <c r="F10" s="142"/>
      <c r="G10" s="142"/>
      <c r="H10" s="142"/>
    </row>
    <row r="11" spans="1:9" s="2" customFormat="1" ht="18.75" x14ac:dyDescent="0.3">
      <c r="A11" s="14"/>
      <c r="B11" s="142" t="s">
        <v>26</v>
      </c>
      <c r="C11" s="143"/>
      <c r="D11" s="143"/>
      <c r="E11" s="143"/>
      <c r="F11" s="143"/>
      <c r="G11" s="143"/>
      <c r="H11" s="143"/>
    </row>
    <row r="12" spans="1:9" ht="11.25" customHeight="1" x14ac:dyDescent="0.35">
      <c r="A12" s="15"/>
      <c r="B12" s="144" t="s">
        <v>67</v>
      </c>
      <c r="C12" s="144"/>
      <c r="D12" s="144"/>
      <c r="E12" s="144"/>
      <c r="F12" s="144"/>
      <c r="G12" s="144"/>
      <c r="H12" s="144"/>
    </row>
    <row r="13" spans="1:9" ht="21" x14ac:dyDescent="0.35">
      <c r="A13" s="15"/>
      <c r="B13" s="144"/>
      <c r="C13" s="144"/>
      <c r="D13" s="144"/>
      <c r="E13" s="144"/>
      <c r="F13" s="144"/>
      <c r="G13" s="144"/>
      <c r="H13" s="144"/>
    </row>
    <row r="14" spans="1:9" ht="21" x14ac:dyDescent="0.35">
      <c r="A14" s="15"/>
      <c r="B14" s="15"/>
      <c r="C14" s="15"/>
      <c r="D14" s="15"/>
      <c r="E14" s="15"/>
      <c r="F14" s="15"/>
      <c r="G14" s="15"/>
      <c r="H14" s="15"/>
    </row>
    <row r="15" spans="1:9" ht="21" x14ac:dyDescent="0.35">
      <c r="A15" s="144" t="s">
        <v>37</v>
      </c>
      <c r="B15" s="144"/>
      <c r="C15" s="144"/>
      <c r="D15" s="144"/>
      <c r="E15" s="144"/>
      <c r="F15" s="144"/>
      <c r="G15" s="144"/>
      <c r="H15" s="144"/>
    </row>
    <row r="16" spans="1:9" ht="21" x14ac:dyDescent="0.35">
      <c r="A16" s="15"/>
      <c r="B16" s="15"/>
      <c r="C16" s="15"/>
      <c r="D16" s="15"/>
      <c r="E16" s="15"/>
      <c r="F16" s="15"/>
      <c r="G16" s="15"/>
      <c r="H16" s="15"/>
    </row>
    <row r="17" spans="1:8" x14ac:dyDescent="0.25">
      <c r="A17" s="145" t="s">
        <v>39</v>
      </c>
      <c r="B17" s="145"/>
      <c r="C17" s="145"/>
      <c r="D17" s="145"/>
      <c r="E17" s="145"/>
      <c r="F17" s="145"/>
      <c r="G17" s="145"/>
      <c r="H17" s="145"/>
    </row>
    <row r="18" spans="1:8" x14ac:dyDescent="0.25">
      <c r="A18" s="145" t="s">
        <v>25</v>
      </c>
      <c r="B18" s="146"/>
      <c r="C18" s="145"/>
      <c r="D18" s="145"/>
      <c r="E18" s="146"/>
      <c r="F18" s="146"/>
      <c r="G18" s="1">
        <f>C35</f>
        <v>4.75</v>
      </c>
      <c r="H18" s="1"/>
    </row>
    <row r="19" spans="1:8" ht="15.75" thickBot="1" x14ac:dyDescent="0.3">
      <c r="A19" s="16"/>
      <c r="B19" s="17"/>
      <c r="C19" s="16"/>
      <c r="D19" s="16"/>
      <c r="E19" s="17"/>
      <c r="F19" s="17"/>
      <c r="G19" s="1"/>
      <c r="H19" s="1"/>
    </row>
    <row r="20" spans="1:8" x14ac:dyDescent="0.25">
      <c r="B20" s="147" t="s">
        <v>0</v>
      </c>
      <c r="C20" s="188" t="s">
        <v>30</v>
      </c>
      <c r="D20" s="224" t="s">
        <v>1</v>
      </c>
      <c r="E20" s="224" t="s">
        <v>2</v>
      </c>
      <c r="F20" s="224" t="s">
        <v>31</v>
      </c>
      <c r="G20" s="227"/>
      <c r="H20" s="221" t="s">
        <v>32</v>
      </c>
    </row>
    <row r="21" spans="1:8" x14ac:dyDescent="0.25">
      <c r="B21" s="149"/>
      <c r="C21" s="189"/>
      <c r="D21" s="225"/>
      <c r="E21" s="225"/>
      <c r="F21" s="225"/>
      <c r="G21" s="228"/>
      <c r="H21" s="222"/>
    </row>
    <row r="22" spans="1:8" x14ac:dyDescent="0.25">
      <c r="B22" s="149"/>
      <c r="C22" s="189"/>
      <c r="D22" s="225"/>
      <c r="E22" s="225"/>
      <c r="F22" s="225"/>
      <c r="G22" s="228"/>
      <c r="H22" s="222"/>
    </row>
    <row r="23" spans="1:8" ht="21.75" customHeight="1" thickBot="1" x14ac:dyDescent="0.3">
      <c r="B23" s="186"/>
      <c r="C23" s="190"/>
      <c r="D23" s="226"/>
      <c r="E23" s="226"/>
      <c r="F23" s="226"/>
      <c r="G23" s="229"/>
      <c r="H23" s="223"/>
    </row>
    <row r="24" spans="1:8" ht="21.75" customHeight="1" x14ac:dyDescent="0.25">
      <c r="B24" s="175" t="s">
        <v>33</v>
      </c>
      <c r="C24" s="176"/>
      <c r="D24" s="176"/>
      <c r="E24" s="176"/>
      <c r="F24" s="176"/>
      <c r="G24" s="176"/>
      <c r="H24" s="177"/>
    </row>
    <row r="25" spans="1:8" ht="15" customHeight="1" x14ac:dyDescent="0.25">
      <c r="B25" s="102" t="s">
        <v>42</v>
      </c>
      <c r="C25" s="30">
        <v>1</v>
      </c>
      <c r="D25" s="99">
        <f>108000*1.13</f>
        <v>122039.99999999999</v>
      </c>
      <c r="E25" s="30">
        <v>0</v>
      </c>
      <c r="F25" s="235">
        <f>C25*D25</f>
        <v>122039.99999999999</v>
      </c>
      <c r="G25" s="235"/>
      <c r="H25" s="31">
        <f>F25*12</f>
        <v>1464479.9999999998</v>
      </c>
    </row>
    <row r="26" spans="1:8" x14ac:dyDescent="0.25">
      <c r="B26" s="51" t="s">
        <v>7</v>
      </c>
      <c r="C26" s="49">
        <v>0.5</v>
      </c>
      <c r="D26" s="99">
        <f>100000*1.13</f>
        <v>112999.99999999999</v>
      </c>
      <c r="E26" s="49">
        <v>0</v>
      </c>
      <c r="F26" s="235">
        <f>C26*D26</f>
        <v>56499.999999999993</v>
      </c>
      <c r="G26" s="235"/>
      <c r="H26" s="50">
        <f>F26*12</f>
        <v>677999.99999999988</v>
      </c>
    </row>
    <row r="27" spans="1:8" ht="15.75" thickBot="1" x14ac:dyDescent="0.3">
      <c r="B27" s="91" t="s">
        <v>9</v>
      </c>
      <c r="C27" s="69">
        <v>0.25</v>
      </c>
      <c r="D27" s="29">
        <v>104000</v>
      </c>
      <c r="E27" s="69">
        <v>0</v>
      </c>
      <c r="F27" s="236">
        <f>C27*D27</f>
        <v>26000</v>
      </c>
      <c r="G27" s="236"/>
      <c r="H27" s="66">
        <f>F27*12</f>
        <v>312000</v>
      </c>
    </row>
    <row r="28" spans="1:8" ht="19.5" customHeight="1" thickBot="1" x14ac:dyDescent="0.3">
      <c r="B28" s="103" t="s">
        <v>6</v>
      </c>
      <c r="C28" s="104">
        <f>SUM(C25:C27)</f>
        <v>1.75</v>
      </c>
      <c r="D28" s="104"/>
      <c r="E28" s="105"/>
      <c r="F28" s="237">
        <f>SUM(F25:F27)</f>
        <v>204539.99999999997</v>
      </c>
      <c r="G28" s="238"/>
      <c r="H28" s="106">
        <f>SUM(H25:H27)</f>
        <v>2454479.9999999995</v>
      </c>
    </row>
    <row r="29" spans="1:8" ht="15" customHeight="1" x14ac:dyDescent="0.25">
      <c r="B29" s="108" t="s">
        <v>11</v>
      </c>
      <c r="C29" s="109"/>
      <c r="D29" s="109"/>
      <c r="E29" s="109"/>
      <c r="F29" s="233"/>
      <c r="G29" s="233"/>
      <c r="H29" s="110"/>
    </row>
    <row r="30" spans="1:8" x14ac:dyDescent="0.25">
      <c r="B30" s="93" t="s">
        <v>23</v>
      </c>
      <c r="C30" s="44">
        <v>1</v>
      </c>
      <c r="D30" s="30">
        <v>104000</v>
      </c>
      <c r="E30" s="44">
        <v>0</v>
      </c>
      <c r="F30" s="230">
        <f>D30*C30</f>
        <v>104000</v>
      </c>
      <c r="G30" s="230"/>
      <c r="H30" s="67">
        <f>F30*12</f>
        <v>1248000</v>
      </c>
    </row>
    <row r="31" spans="1:8" x14ac:dyDescent="0.25">
      <c r="B31" s="92" t="s">
        <v>24</v>
      </c>
      <c r="C31" s="30">
        <v>0.5</v>
      </c>
      <c r="D31" s="30">
        <v>104000</v>
      </c>
      <c r="E31" s="30">
        <v>0</v>
      </c>
      <c r="F31" s="234">
        <f>C31*D31</f>
        <v>52000</v>
      </c>
      <c r="G31" s="234"/>
      <c r="H31" s="67">
        <f>F31*12</f>
        <v>624000</v>
      </c>
    </row>
    <row r="32" spans="1:8" x14ac:dyDescent="0.25">
      <c r="B32" s="92" t="s">
        <v>41</v>
      </c>
      <c r="C32" s="30">
        <v>1</v>
      </c>
      <c r="D32" s="99">
        <v>104000</v>
      </c>
      <c r="E32" s="30">
        <v>0</v>
      </c>
      <c r="F32" s="230">
        <f>C32*D32</f>
        <v>104000</v>
      </c>
      <c r="G32" s="230"/>
      <c r="H32" s="67">
        <f>F32*12</f>
        <v>1248000</v>
      </c>
    </row>
    <row r="33" spans="1:11" x14ac:dyDescent="0.25">
      <c r="B33" s="51" t="s">
        <v>20</v>
      </c>
      <c r="C33" s="30">
        <v>0.5</v>
      </c>
      <c r="D33" s="99">
        <v>104000</v>
      </c>
      <c r="E33" s="30">
        <v>0</v>
      </c>
      <c r="F33" s="230">
        <f>C33*D33</f>
        <v>52000</v>
      </c>
      <c r="G33" s="230"/>
      <c r="H33" s="67">
        <f>F33*12</f>
        <v>624000</v>
      </c>
    </row>
    <row r="34" spans="1:11" ht="15.75" x14ac:dyDescent="0.25">
      <c r="B34" s="111" t="s">
        <v>6</v>
      </c>
      <c r="C34" s="107">
        <f>SUM(C30:C33)</f>
        <v>3</v>
      </c>
      <c r="D34" s="107"/>
      <c r="E34" s="107">
        <v>0</v>
      </c>
      <c r="F34" s="232">
        <f>SUM(F30:F33)</f>
        <v>312000</v>
      </c>
      <c r="G34" s="232"/>
      <c r="H34" s="112">
        <f>SUM(H30:H33)</f>
        <v>3744000</v>
      </c>
    </row>
    <row r="35" spans="1:11" ht="19.5" thickBot="1" x14ac:dyDescent="0.35">
      <c r="B35" s="113" t="s">
        <v>6</v>
      </c>
      <c r="C35" s="114">
        <f>C34+C28</f>
        <v>4.75</v>
      </c>
      <c r="D35" s="114"/>
      <c r="E35" s="114">
        <v>0</v>
      </c>
      <c r="F35" s="231">
        <f>F34+F28</f>
        <v>516540</v>
      </c>
      <c r="G35" s="231"/>
      <c r="H35" s="115">
        <f>H34+H28</f>
        <v>6198480</v>
      </c>
      <c r="I35" s="10" t="s">
        <v>63</v>
      </c>
      <c r="J35" s="10"/>
      <c r="K35" s="10"/>
    </row>
    <row r="36" spans="1:11" x14ac:dyDescent="0.25">
      <c r="I36" s="10"/>
      <c r="J36" s="10"/>
      <c r="K36" s="10"/>
    </row>
    <row r="37" spans="1:11" ht="18.75" x14ac:dyDescent="0.3">
      <c r="B37" s="2"/>
      <c r="C37" s="2"/>
      <c r="E37" s="7"/>
      <c r="F37" s="7"/>
      <c r="G37" s="7"/>
      <c r="H37" s="7"/>
      <c r="K37" s="4"/>
    </row>
    <row r="38" spans="1:11" ht="21" customHeight="1" x14ac:dyDescent="0.3">
      <c r="B38" s="132" t="s">
        <v>59</v>
      </c>
      <c r="C38" s="132"/>
      <c r="D38" s="132"/>
      <c r="E38" s="132"/>
      <c r="F38" s="132"/>
      <c r="G38" s="8"/>
      <c r="H38" s="8"/>
    </row>
    <row r="39" spans="1:11" ht="22.5" customHeight="1" x14ac:dyDescent="0.3">
      <c r="A39" s="2"/>
      <c r="B39" s="132" t="s">
        <v>60</v>
      </c>
      <c r="C39" s="132"/>
      <c r="D39" s="132"/>
      <c r="E39" s="132"/>
      <c r="F39" s="132"/>
      <c r="G39" s="8"/>
      <c r="H39" s="8"/>
    </row>
    <row r="40" spans="1:11" ht="18.75" x14ac:dyDescent="0.3">
      <c r="A40" s="2"/>
      <c r="B40" s="2"/>
      <c r="C40" s="2"/>
      <c r="D40" s="2"/>
      <c r="E40" s="5"/>
      <c r="F40" s="5"/>
      <c r="G40" s="5"/>
      <c r="H40" s="5"/>
    </row>
  </sheetData>
  <mergeCells count="29">
    <mergeCell ref="G2:H2"/>
    <mergeCell ref="B39:F39"/>
    <mergeCell ref="F33:G33"/>
    <mergeCell ref="F35:G35"/>
    <mergeCell ref="F34:G34"/>
    <mergeCell ref="D6:I6"/>
    <mergeCell ref="F29:G29"/>
    <mergeCell ref="F30:G30"/>
    <mergeCell ref="F31:G31"/>
    <mergeCell ref="F32:G32"/>
    <mergeCell ref="B38:F38"/>
    <mergeCell ref="B24:H24"/>
    <mergeCell ref="F25:G25"/>
    <mergeCell ref="F26:G26"/>
    <mergeCell ref="F27:G27"/>
    <mergeCell ref="F28:G28"/>
    <mergeCell ref="A17:H17"/>
    <mergeCell ref="H20:H23"/>
    <mergeCell ref="B12:H13"/>
    <mergeCell ref="A9:H9"/>
    <mergeCell ref="A10:H10"/>
    <mergeCell ref="B11:H11"/>
    <mergeCell ref="A15:H15"/>
    <mergeCell ref="A18:F18"/>
    <mergeCell ref="B20:B23"/>
    <mergeCell ref="C20:C23"/>
    <mergeCell ref="D20:D23"/>
    <mergeCell ref="E20:E23"/>
    <mergeCell ref="F20:G23"/>
  </mergeCells>
  <pageMargins left="0.2" right="0.28000000000000003" top="0.23622047244094491" bottom="0" header="0.19685039370078741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 Մեղրի</vt:lpstr>
      <vt:lpstr>2023 Լեհվազ</vt:lpstr>
      <vt:lpstr>2023 Վարդանիձոր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2022-12-19T07:35:34Z</cp:lastPrinted>
  <dcterms:created xsi:type="dcterms:W3CDTF">2013-12-04T08:20:31Z</dcterms:created>
  <dcterms:modified xsi:type="dcterms:W3CDTF">2022-12-19T13:41:27Z</dcterms:modified>
</cp:coreProperties>
</file>