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65" i="1" l="1"/>
  <c r="S58" i="1"/>
  <c r="S55" i="1" s="1"/>
  <c r="B58" i="1" l="1"/>
  <c r="B48" i="1"/>
  <c r="F31" i="1"/>
  <c r="B31" i="1"/>
  <c r="S31" i="1" l="1"/>
  <c r="N31" i="1"/>
  <c r="S48" i="1"/>
  <c r="O48" i="1"/>
  <c r="F58" i="1"/>
  <c r="G58" i="1"/>
  <c r="G48" i="1"/>
  <c r="F48" i="1"/>
  <c r="E31" i="1"/>
  <c r="G31" i="1"/>
  <c r="B16" i="1" l="1"/>
  <c r="C65" i="1" l="1"/>
  <c r="D65" i="1"/>
  <c r="E65" i="1"/>
  <c r="F65" i="1"/>
  <c r="G65" i="1"/>
  <c r="I65" i="1"/>
  <c r="J65" i="1"/>
  <c r="K65" i="1"/>
  <c r="L65" i="1"/>
  <c r="N65" i="1"/>
  <c r="O65" i="1"/>
  <c r="P65" i="1"/>
  <c r="Q65" i="1"/>
  <c r="R65" i="1"/>
  <c r="B65" i="1"/>
  <c r="C61" i="1"/>
  <c r="D61" i="1"/>
  <c r="E61" i="1"/>
  <c r="F61" i="1"/>
  <c r="G61" i="1"/>
  <c r="J61" i="1"/>
  <c r="K61" i="1"/>
  <c r="L61" i="1"/>
  <c r="M61" i="1"/>
  <c r="N61" i="1"/>
  <c r="O61" i="1"/>
  <c r="P61" i="1"/>
  <c r="Q61" i="1"/>
  <c r="R61" i="1"/>
  <c r="S61" i="1"/>
  <c r="B61" i="1"/>
  <c r="C55" i="1"/>
  <c r="D55" i="1"/>
  <c r="E55" i="1"/>
  <c r="F55" i="1"/>
  <c r="F53" i="1" s="1"/>
  <c r="G55" i="1"/>
  <c r="G53" i="1" s="1"/>
  <c r="J55" i="1"/>
  <c r="K55" i="1"/>
  <c r="L55" i="1"/>
  <c r="M55" i="1"/>
  <c r="N55" i="1"/>
  <c r="O55" i="1"/>
  <c r="P55" i="1"/>
  <c r="Q55" i="1"/>
  <c r="R55" i="1"/>
  <c r="S53" i="1"/>
  <c r="B55" i="1"/>
  <c r="B53" i="1" s="1"/>
  <c r="C48" i="1"/>
  <c r="D48" i="1"/>
  <c r="E48" i="1"/>
  <c r="J48" i="1"/>
  <c r="K48" i="1"/>
  <c r="L48" i="1"/>
  <c r="N48" i="1"/>
  <c r="P48" i="1"/>
  <c r="Q48" i="1"/>
  <c r="R48" i="1"/>
  <c r="K46" i="1"/>
  <c r="L46" i="1"/>
  <c r="M46" i="1"/>
  <c r="N46" i="1"/>
  <c r="O46" i="1"/>
  <c r="P46" i="1"/>
  <c r="Q46" i="1"/>
  <c r="R46" i="1"/>
  <c r="S46" i="1"/>
  <c r="D46" i="1"/>
  <c r="E46" i="1"/>
  <c r="F46" i="1"/>
  <c r="G46" i="1"/>
  <c r="J46" i="1"/>
  <c r="C46" i="1"/>
  <c r="B46" i="1"/>
  <c r="C40" i="1"/>
  <c r="D40" i="1"/>
  <c r="E40" i="1"/>
  <c r="F40" i="1"/>
  <c r="G40" i="1"/>
  <c r="J40" i="1"/>
  <c r="K40" i="1"/>
  <c r="L40" i="1"/>
  <c r="N40" i="1"/>
  <c r="O40" i="1"/>
  <c r="Q40" i="1"/>
  <c r="S40" i="1"/>
  <c r="B40" i="1"/>
  <c r="C31" i="1"/>
  <c r="D31" i="1"/>
  <c r="J31" i="1"/>
  <c r="K31" i="1"/>
  <c r="L31" i="1"/>
  <c r="M31" i="1"/>
  <c r="Q31" i="1"/>
  <c r="C27" i="1"/>
  <c r="D27" i="1"/>
  <c r="E27" i="1"/>
  <c r="F27" i="1"/>
  <c r="G27" i="1"/>
  <c r="J27" i="1"/>
  <c r="L27" i="1"/>
  <c r="M27" i="1"/>
  <c r="N27" i="1"/>
  <c r="O27" i="1"/>
  <c r="P27" i="1"/>
  <c r="Q27" i="1"/>
  <c r="R27" i="1"/>
  <c r="S27" i="1"/>
  <c r="B27" i="1"/>
  <c r="C23" i="1"/>
  <c r="D23" i="1"/>
  <c r="E23" i="1"/>
  <c r="F23" i="1"/>
  <c r="G23" i="1"/>
  <c r="J23" i="1"/>
  <c r="K23" i="1"/>
  <c r="L23" i="1"/>
  <c r="M23" i="1"/>
  <c r="N23" i="1"/>
  <c r="O23" i="1"/>
  <c r="P23" i="1"/>
  <c r="Q23" i="1"/>
  <c r="R23" i="1"/>
  <c r="S23" i="1"/>
  <c r="B23" i="1"/>
  <c r="P16" i="1"/>
  <c r="J16" i="1"/>
  <c r="L16" i="1"/>
  <c r="M16" i="1"/>
  <c r="N16" i="1"/>
  <c r="O16" i="1"/>
  <c r="Q16" i="1"/>
  <c r="R16" i="1"/>
  <c r="S16" i="1"/>
  <c r="G16" i="1"/>
  <c r="D16" i="1"/>
  <c r="E16" i="1"/>
  <c r="F16" i="1"/>
  <c r="C16" i="1"/>
  <c r="I29" i="1"/>
  <c r="I59" i="1" l="1"/>
  <c r="I44" i="1"/>
  <c r="M44" i="1" s="1"/>
  <c r="M40" i="1" s="1"/>
  <c r="I62" i="1"/>
  <c r="H43" i="1"/>
  <c r="I43" i="1" s="1"/>
  <c r="I50" i="1"/>
  <c r="I48" i="1" s="1"/>
  <c r="H50" i="1"/>
  <c r="H48" i="1" s="1"/>
  <c r="I36" i="1"/>
  <c r="H36" i="1" s="1"/>
  <c r="I25" i="1"/>
  <c r="I35" i="1"/>
  <c r="H35" i="1" s="1"/>
  <c r="M66" i="1"/>
  <c r="M65" i="1" s="1"/>
  <c r="H66" i="1"/>
  <c r="H65" i="1" s="1"/>
  <c r="H28" i="1"/>
  <c r="H27" i="1" s="1"/>
  <c r="I28" i="1"/>
  <c r="I27" i="1" s="1"/>
  <c r="I34" i="1"/>
  <c r="H59" i="1" l="1"/>
  <c r="I58" i="1"/>
  <c r="I31" i="1"/>
  <c r="H34" i="1"/>
  <c r="H62" i="1"/>
  <c r="H61" i="1" s="1"/>
  <c r="I61" i="1"/>
  <c r="H58" i="1"/>
  <c r="H55" i="1" s="1"/>
  <c r="I55" i="1"/>
  <c r="H25" i="1"/>
  <c r="H23" i="1" s="1"/>
  <c r="I23" i="1"/>
  <c r="K28" i="1"/>
  <c r="K27" i="1" s="1"/>
  <c r="M50" i="1"/>
  <c r="M48" i="1" s="1"/>
  <c r="I47" i="1"/>
  <c r="I46" i="1" s="1"/>
  <c r="H47" i="1"/>
  <c r="H46" i="1" s="1"/>
  <c r="I42" i="1"/>
  <c r="H42" i="1"/>
  <c r="H40" i="1" s="1"/>
  <c r="P41" i="1"/>
  <c r="O32" i="1"/>
  <c r="O31" i="1" s="1"/>
  <c r="R32" i="1"/>
  <c r="R33" i="1"/>
  <c r="I41" i="1"/>
  <c r="I40" i="1" s="1"/>
  <c r="R31" i="1" l="1"/>
  <c r="R41" i="1"/>
  <c r="R40" i="1" s="1"/>
  <c r="P40" i="1"/>
  <c r="H33" i="1"/>
  <c r="P33" i="1" s="1"/>
  <c r="H32" i="1"/>
  <c r="H31" i="1" s="1"/>
  <c r="P32" i="1" l="1"/>
  <c r="P31" i="1" s="1"/>
  <c r="K21" i="1"/>
  <c r="H21" i="1"/>
  <c r="H20" i="1"/>
  <c r="I20" i="1"/>
  <c r="I16" i="1" s="1"/>
  <c r="H16" i="1" l="1"/>
  <c r="K20" i="1"/>
  <c r="K16" i="1" s="1"/>
</calcChain>
</file>

<file path=xl/sharedStrings.xml><?xml version="1.0" encoding="utf-8"?>
<sst xmlns="http://schemas.openxmlformats.org/spreadsheetml/2006/main" count="79" uniqueCount="79">
  <si>
    <t>Պարտադիր խնդիր</t>
  </si>
  <si>
    <t>Ծրագրի կատարումն ըստ տարիների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</si>
  <si>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</si>
  <si>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</si>
  <si>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</si>
  <si>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Բարեգործություն/նվիրատվություն</t>
  </si>
  <si>
    <t>Այլ աղբյուրներ</t>
  </si>
  <si>
    <t>Ֆինանսավորման աղբյուրներ</t>
  </si>
  <si>
    <t>Ընթացիկ ծախսեր</t>
  </si>
  <si>
    <t>Կապիտալ ծախսեր</t>
  </si>
  <si>
    <t>Ծախսերի դասեր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</si>
  <si>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</si>
  <si>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</si>
  <si>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</si>
  <si>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</si>
  <si>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Ֆինանսավորման կարգավիճակ</t>
  </si>
  <si>
    <t>1. Գործարար միջավայրի բարելավում և ձեռնարկատիրության խթանում</t>
  </si>
  <si>
    <t>3. Նախադպրոցական և արտադպրոցական դաստիարակություն</t>
  </si>
  <si>
    <t>4. Ակտիվ մշակութային և մարզական կյանքի կազմակերպումը՝ երիտասարդության ներգրավմամբ</t>
  </si>
  <si>
    <t>5. Համայնքի բնակչության սոցիալական պաշտպանություն</t>
  </si>
  <si>
    <t>6. Ֆիզիկական կուլտուրայի և առողջ ապրելակերպի խրախուսումը</t>
  </si>
  <si>
    <t>7. Համայնքում բնակարանային շինարարության խթանումը</t>
  </si>
  <si>
    <t>9. Համայնքի հասարակական տրանսպորտի աշխատանքի կազմակերպում, համայնքային ճանապարհային ենթակառուցվածքների պահպանություն և շահագործում</t>
  </si>
  <si>
    <t>10. Աջակցություն պետական պաշտպանության իրականացմանը</t>
  </si>
  <si>
    <t>11.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</si>
  <si>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12. Գյուղական բնակավայր ընդգրկող  համայնքներում գյուղատնտեսության զարգացման խթանումը</t>
  </si>
  <si>
    <t>14. Զբոսաշրջային հեռանկարներ ունեցող համայնքներում՝ զբոսաշրջության զարգացման խթանում</t>
  </si>
  <si>
    <t>15. Համայնքի երիտասարդության խնդիրների լուծմանն ուղղված ծրագրերի և միջոցառումների կազմակերպում</t>
  </si>
  <si>
    <t>16.Համայնքում ծնելիության և բազմազավակության խթանում</t>
  </si>
  <si>
    <t>17.Համայնքում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</si>
  <si>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>19. Բարեգործության խթանում</t>
  </si>
  <si>
    <t>Պետություն-համայնք-մասնավոր հատված համագործակցու-թյուն</t>
  </si>
  <si>
    <t>2. Համայնքի գույքի և դրամական միջոցների կառավարում</t>
  </si>
  <si>
    <t>(Մեղրի համայնք)</t>
  </si>
  <si>
    <t>(2022-2026 թթ.)</t>
  </si>
  <si>
    <t>Մեղրիի մանկապարտեզի ուժեղացման աշխատանքներ</t>
  </si>
  <si>
    <t>Մեղրիի մանկապարտեզի հիմնանորոգման աշխատանքներ</t>
  </si>
  <si>
    <t xml:space="preserve">Նռնաձոր, Ալվանք գյուղերում մանկապարտեզների կառուցում և գույքի ձեռքբերում </t>
  </si>
  <si>
    <t xml:space="preserve">
Ագարակ քաղաքի մարզադպրոցի, Մեղրիի, Շվանիձորի մանկապարտեզների գույքի ձեռքբերում
</t>
  </si>
  <si>
    <t>Շվանիձոր գյուղի մանկապարտեզի  կոյուղագծի, ջրագծի կառուցում</t>
  </si>
  <si>
    <t>Կարճևանի մանկապարտեզի վերանորոգում</t>
  </si>
  <si>
    <t>13. Համայնքում շրջակա միջավայրի պահպանություն</t>
  </si>
  <si>
    <t>Արևային վահանակների ձեռքբերում Լեհվազ, Շվանիձոր,Ագարակ բնակավայրերի մանկապարտեզների համար</t>
  </si>
  <si>
    <t>Ագարակ քաղաքի նախկին 
կաթսայատան շենքի վերակառուցում մարզադպրոցի</t>
  </si>
  <si>
    <t>Խաղահրապարակի հիմնում
Մեղրի քաղաքում</t>
  </si>
  <si>
    <t>Կասկադի կապիտալ
վերանորոգում Մեղրի քաղաքում</t>
  </si>
  <si>
    <t>Վանք-Կալեր կամուրջի
վերակառուցում</t>
  </si>
  <si>
    <t>Լեհվազ բնակավայրում գերեզմանատուն տանող ճանապարհահատվածի բարեկարգում</t>
  </si>
  <si>
    <t>Թաքստոցների նորոգում</t>
  </si>
  <si>
    <t>«Ծակ քարի լիճ»- Նռնաձոր ոռոգման ջրի նոր խողովակաշարի կառուցում</t>
  </si>
  <si>
    <t>8.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</si>
  <si>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Բազմաբնակարան շենքերի տանիքների վերանորոգում Մեղրի և Ագարակ քաղաքներում</t>
  </si>
  <si>
    <t>Մեղրի քաղաքի մարզադաշտի վերանորոգում</t>
  </si>
  <si>
    <t>18. Համայնքային  հասարակական կյանքին հաշմանդամների մասնակցության խթանում</t>
  </si>
  <si>
    <t>Դիահերձարանի կառուցում</t>
  </si>
  <si>
    <t>Բազմահարկ շենքերի վերելակների արդիականացում Մեղրի քաղաքում</t>
  </si>
  <si>
    <t>Մեղրի քաղաքի մշակույթի տան վերանորոգում</t>
  </si>
  <si>
    <t>Ագարակ քաղաքի մարզադաշտի վերանորոգում</t>
  </si>
  <si>
    <t>Նոր աղբատարների և աղբամանների ձեռքբերում՝ աղբի տեսակավորման հնարավորությամբ</t>
  </si>
  <si>
    <t>Ջրակուտակման ավազանների կառուցում Լիճք գյուղում</t>
  </si>
  <si>
    <t>Տրանսպորտային համակարգի համալրում նոր միկրոավտոբուսներով</t>
  </si>
  <si>
    <t>էներգախնայող լուսավորության ցանցի  ընդլայնում</t>
  </si>
  <si>
    <t>Երկրագիտական թանգարանի հիմնում Մեղրի քաղաքում</t>
  </si>
  <si>
    <t>Շվանիձոր-Նռնաձոր տանող ճանապարհի բարեկարգում</t>
  </si>
  <si>
    <t>Մեղրիի համայնքապետարանի վարչական շենքի համար արևային վահանակների ձեռքբերում</t>
  </si>
  <si>
    <t>Մեղրի և Ագարակ քաղաքներում զբոսայգիների կանաչապատում, ծաղկապատում</t>
  </si>
  <si>
    <t>Բյուջետավորված միջոցներ
(ՀՀ դրամ)</t>
  </si>
  <si>
    <t>Զբոսաշրջության զարգացմանն ուղղված միջոցառումների իրականացում</t>
  </si>
  <si>
    <t>Մեղրի համայնքի բնակավայրերում ոռոգման և խմելու ջրագծերի նորոգում /կառուցում,կոյուղագծի կառուցում</t>
  </si>
  <si>
    <t>Հանգստի գոտիների/պուրակների կազմակերպում</t>
  </si>
  <si>
    <t>Համայնքի բարեկարգում, սանիտարական մաքրման բարելավում, կառուցապատում, նորոգում, կանաչապատում</t>
  </si>
  <si>
    <t xml:space="preserve">Արևային կայանների տեղադրում </t>
  </si>
  <si>
    <t>Գյուղատնտեսության զարգացմանն ուղղված միջոցառումների իրականացում</t>
  </si>
  <si>
    <t xml:space="preserve">                                                                                                                                     ՀՀԶՀ ՖԻՆԱՆՍԱՎՈՐՄԱՆ ԱՄՓՈՓԱԹԵՐԹ  </t>
  </si>
  <si>
    <t>Հավելված 3</t>
  </si>
  <si>
    <t>ՀՀ Սյունիքի մարզի</t>
  </si>
  <si>
    <t>ՀԱՄԱՅՆՔԻ ՂԵԿԱՎԱՐ ՝                                                    ԽԱՉԱՏՈՒՐ ԱՆԴՐԵԱՍՅԱՆ</t>
  </si>
  <si>
    <t>Մեղրի համայնքի ավագանու</t>
  </si>
  <si>
    <t>2025թ. ապրիլի 10-ի N -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</si>
</sst>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#,##0_р_."/>
  </numFmts>
  <fonts count="5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b/>
      <sz val="14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 wrapText="1"/>
    </xf>
    <xf numFmtId="164" fontId="1" fillId="2" borderId="1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12" xfId="0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left" vertical="center" wrapText="1"/>
    </xf>
    <xf numFmtId="41" fontId="1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 wrapText="1"/>
    </xf>
    <xf numFmtId="3" fontId="1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71"/>
  <sheetViews>
    <sheetView tabSelected="1" zoomScale="70" zoomScaleNormal="70" workbookViewId="0">
      <pane xSplit="1" ySplit="13" topLeftCell="F44" activePane="bottomRight" state="frozen"/>
      <selection pane="topRight" activeCell="B1" sqref="B1"/>
      <selection pane="bottomLeft" activeCell="A6" sqref="A6"/>
      <selection pane="bottomRight" activeCell="R5" sqref="R5:S5"/>
    </sheetView>
  </sheetViews>
  <sheetFormatPr defaultRowHeight="13.5" x14ac:dyDescent="0.25"/>
  <cols>
    <col min="1" max="1" width="104" style="1" customWidth="1"/>
    <col min="2" max="2" width="17.42578125" style="1" customWidth="1"/>
    <col min="3" max="3" width="16.7109375" style="1" customWidth="1"/>
    <col min="4" max="4" width="15.85546875" style="1" customWidth="1"/>
    <col min="5" max="5" width="16.7109375" style="1" customWidth="1"/>
    <col min="6" max="6" width="18.140625" style="1" customWidth="1"/>
    <col min="7" max="7" width="18" style="1" customWidth="1"/>
    <col min="8" max="8" width="17.140625" style="1" customWidth="1"/>
    <col min="9" max="9" width="17" style="1" customWidth="1"/>
    <col min="10" max="11" width="16" style="1" customWidth="1"/>
    <col min="12" max="12" width="21.28515625" style="1" customWidth="1"/>
    <col min="13" max="13" width="16.28515625" style="1" customWidth="1"/>
    <col min="14" max="14" width="13.5703125" style="1" customWidth="1"/>
    <col min="15" max="15" width="19.7109375" style="1" customWidth="1"/>
    <col min="16" max="16" width="15.42578125" style="1" customWidth="1"/>
    <col min="17" max="17" width="12" style="1" customWidth="1"/>
    <col min="18" max="18" width="13.140625" style="1" customWidth="1"/>
    <col min="19" max="19" width="30.5703125" style="1" customWidth="1"/>
    <col min="20" max="16384" width="9.140625" style="1"/>
  </cols>
  <sheetData>
    <row r="2" spans="1:57" s="2" customFormat="1" ht="20.25" x14ac:dyDescent="0.35">
      <c r="R2" s="51" t="s">
        <v>74</v>
      </c>
      <c r="S2" s="52"/>
    </row>
    <row r="3" spans="1:57" s="2" customFormat="1" ht="20.25" x14ac:dyDescent="0.35">
      <c r="R3" s="51" t="s">
        <v>75</v>
      </c>
      <c r="S3" s="52"/>
    </row>
    <row r="4" spans="1:57" s="2" customFormat="1" ht="20.25" x14ac:dyDescent="0.35">
      <c r="R4" s="51" t="s">
        <v>77</v>
      </c>
      <c r="S4" s="52"/>
    </row>
    <row r="5" spans="1:57" s="2" customFormat="1" ht="20.25" x14ac:dyDescent="0.35">
      <c r="R5" s="51" t="s">
        <v>78</v>
      </c>
      <c r="S5" s="52"/>
    </row>
    <row r="8" spans="1:57" ht="16.5" customHeight="1" x14ac:dyDescent="0.35">
      <c r="A8" s="53" t="s">
        <v>73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48"/>
      <c r="N8" s="48"/>
      <c r="O8" s="48"/>
      <c r="P8" s="48"/>
      <c r="Q8" s="48"/>
      <c r="R8" s="48"/>
      <c r="S8" s="48"/>
    </row>
    <row r="9" spans="1:57" s="2" customFormat="1" ht="16.5" customHeight="1" x14ac:dyDescent="0.25"/>
    <row r="10" spans="1:57" x14ac:dyDescent="0.25">
      <c r="A10" s="54" t="s">
        <v>33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57" ht="14.25" thickBot="1" x14ac:dyDescent="0.3">
      <c r="A11" s="55" t="s">
        <v>34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</row>
    <row r="12" spans="1:57" x14ac:dyDescent="0.25">
      <c r="A12" s="58" t="s">
        <v>0</v>
      </c>
      <c r="B12" s="60" t="s">
        <v>66</v>
      </c>
      <c r="C12" s="57" t="s">
        <v>1</v>
      </c>
      <c r="D12" s="57"/>
      <c r="E12" s="57"/>
      <c r="F12" s="57"/>
      <c r="G12" s="57"/>
      <c r="H12" s="62" t="s">
        <v>7</v>
      </c>
      <c r="I12" s="63"/>
      <c r="J12" s="63"/>
      <c r="K12" s="63"/>
      <c r="L12" s="63"/>
      <c r="M12" s="64"/>
      <c r="N12" s="57" t="s">
        <v>10</v>
      </c>
      <c r="O12" s="57"/>
      <c r="P12" s="65" t="s">
        <v>15</v>
      </c>
      <c r="Q12" s="65"/>
      <c r="R12" s="65"/>
      <c r="S12" s="65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</row>
    <row r="13" spans="1:57" ht="68.25" thickBot="1" x14ac:dyDescent="0.3">
      <c r="A13" s="59"/>
      <c r="B13" s="61"/>
      <c r="C13" s="3">
        <v>2022</v>
      </c>
      <c r="D13" s="3">
        <v>2023</v>
      </c>
      <c r="E13" s="3">
        <v>2024</v>
      </c>
      <c r="F13" s="3">
        <v>2025</v>
      </c>
      <c r="G13" s="3">
        <v>2026</v>
      </c>
      <c r="H13" s="4" t="s">
        <v>2</v>
      </c>
      <c r="I13" s="4" t="s">
        <v>3</v>
      </c>
      <c r="J13" s="4" t="s">
        <v>4</v>
      </c>
      <c r="K13" s="4" t="s">
        <v>5</v>
      </c>
      <c r="L13" s="4" t="s">
        <v>31</v>
      </c>
      <c r="M13" s="4" t="s">
        <v>6</v>
      </c>
      <c r="N13" s="4" t="s">
        <v>8</v>
      </c>
      <c r="O13" s="4" t="s">
        <v>9</v>
      </c>
      <c r="P13" s="50" t="s">
        <v>11</v>
      </c>
      <c r="Q13" s="50" t="s">
        <v>12</v>
      </c>
      <c r="R13" s="50" t="s">
        <v>13</v>
      </c>
      <c r="S13" s="50" t="s">
        <v>14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</row>
    <row r="14" spans="1:57" ht="14.25" x14ac:dyDescent="0.25">
      <c r="A14" s="5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"/>
      <c r="Q14" s="8"/>
      <c r="R14" s="8"/>
      <c r="S14" s="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</row>
    <row r="15" spans="1:57" ht="14.25" x14ac:dyDescent="0.25">
      <c r="A15" s="7" t="s">
        <v>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</row>
    <row r="16" spans="1:57" ht="14.25" x14ac:dyDescent="0.25">
      <c r="A16" s="9" t="s">
        <v>17</v>
      </c>
      <c r="B16" s="10">
        <f>SUM(B17:B22)</f>
        <v>175537185</v>
      </c>
      <c r="C16" s="10">
        <f>SUM(C17:C22)</f>
        <v>40537185</v>
      </c>
      <c r="D16" s="10">
        <f>SUM(D17:D22)</f>
        <v>135000000</v>
      </c>
      <c r="E16" s="10">
        <f>SUM(E17:E22)</f>
        <v>0</v>
      </c>
      <c r="F16" s="10">
        <f>SUM(F17:F22)</f>
        <v>0</v>
      </c>
      <c r="G16" s="10">
        <f t="shared" ref="G16:I16" si="0">SUM(G17:G22)</f>
        <v>0</v>
      </c>
      <c r="H16" s="10">
        <f t="shared" si="0"/>
        <v>48258000</v>
      </c>
      <c r="I16" s="10">
        <f t="shared" si="0"/>
        <v>103279185</v>
      </c>
      <c r="J16" s="10">
        <f t="shared" ref="J16" si="1">SUM(J17:J22)</f>
        <v>0</v>
      </c>
      <c r="K16" s="10">
        <f t="shared" ref="K16" si="2">SUM(K17:K22)</f>
        <v>24000000</v>
      </c>
      <c r="L16" s="10">
        <f t="shared" ref="L16" si="3">SUM(L17:L22)</f>
        <v>0</v>
      </c>
      <c r="M16" s="10">
        <f t="shared" ref="M16" si="4">SUM(M17:M22)</f>
        <v>0</v>
      </c>
      <c r="N16" s="10">
        <f t="shared" ref="N16" si="5">SUM(N17:N22)</f>
        <v>0</v>
      </c>
      <c r="O16" s="10">
        <f t="shared" ref="O16" si="6">SUM(O17:O22)</f>
        <v>135537185</v>
      </c>
      <c r="P16" s="10">
        <f>SUM(P17:P22)</f>
        <v>40537185</v>
      </c>
      <c r="Q16" s="10">
        <f t="shared" ref="Q16" si="7">SUM(Q17:Q22)</f>
        <v>5000000</v>
      </c>
      <c r="R16" s="10">
        <f t="shared" ref="R16" si="8">SUM(R17:R22)</f>
        <v>0</v>
      </c>
      <c r="S16" s="10">
        <f t="shared" ref="S16" si="9">SUM(S17:S22)</f>
        <v>130000000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</row>
    <row r="17" spans="1:57" x14ac:dyDescent="0.25">
      <c r="A17" s="11" t="s">
        <v>35</v>
      </c>
      <c r="B17" s="12">
        <v>11758000</v>
      </c>
      <c r="C17" s="12">
        <v>11758000</v>
      </c>
      <c r="D17" s="8"/>
      <c r="E17" s="8"/>
      <c r="F17" s="8"/>
      <c r="G17" s="8"/>
      <c r="H17" s="12">
        <v>11758000</v>
      </c>
      <c r="I17" s="8"/>
      <c r="J17" s="8"/>
      <c r="K17" s="8"/>
      <c r="L17" s="8"/>
      <c r="M17" s="8"/>
      <c r="N17" s="8"/>
      <c r="O17" s="12">
        <v>11758000</v>
      </c>
      <c r="P17" s="12">
        <v>11758000</v>
      </c>
      <c r="Q17" s="8"/>
      <c r="R17" s="8"/>
      <c r="S17" s="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</row>
    <row r="18" spans="1:57" ht="34.5" customHeight="1" x14ac:dyDescent="0.25">
      <c r="A18" s="11" t="s">
        <v>36</v>
      </c>
      <c r="B18" s="13">
        <v>28779185</v>
      </c>
      <c r="C18" s="13">
        <v>28779185</v>
      </c>
      <c r="D18" s="8"/>
      <c r="E18" s="8"/>
      <c r="F18" s="8"/>
      <c r="G18" s="8"/>
      <c r="H18" s="13"/>
      <c r="I18" s="13">
        <v>28779185</v>
      </c>
      <c r="J18" s="8"/>
      <c r="K18" s="8"/>
      <c r="L18" s="8"/>
      <c r="M18" s="8"/>
      <c r="N18" s="8"/>
      <c r="O18" s="13">
        <v>28779185</v>
      </c>
      <c r="P18" s="13">
        <v>28779185</v>
      </c>
      <c r="Q18" s="8"/>
      <c r="R18" s="8"/>
      <c r="S18" s="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</row>
    <row r="19" spans="1:57" ht="62.25" customHeight="1" x14ac:dyDescent="0.25">
      <c r="A19" s="14" t="s">
        <v>38</v>
      </c>
      <c r="B19" s="15">
        <v>40000000</v>
      </c>
      <c r="C19" s="15"/>
      <c r="D19" s="15">
        <v>40000000</v>
      </c>
      <c r="E19" s="8"/>
      <c r="F19" s="8"/>
      <c r="G19" s="8"/>
      <c r="H19" s="12">
        <v>18000000</v>
      </c>
      <c r="I19" s="12">
        <v>22000000</v>
      </c>
      <c r="J19" s="8"/>
      <c r="K19" s="8"/>
      <c r="L19" s="8"/>
      <c r="M19" s="8"/>
      <c r="N19" s="8"/>
      <c r="O19" s="12">
        <v>40000000</v>
      </c>
      <c r="P19" s="8"/>
      <c r="Q19" s="8"/>
      <c r="R19" s="8"/>
      <c r="S19" s="12">
        <v>40000000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</row>
    <row r="20" spans="1:57" x14ac:dyDescent="0.25">
      <c r="A20" s="11" t="s">
        <v>37</v>
      </c>
      <c r="B20" s="15">
        <v>70000000</v>
      </c>
      <c r="C20" s="8"/>
      <c r="D20" s="15">
        <v>70000000</v>
      </c>
      <c r="E20" s="8"/>
      <c r="F20" s="8"/>
      <c r="G20" s="8"/>
      <c r="H20" s="13">
        <f>B20*5%</f>
        <v>3500000</v>
      </c>
      <c r="I20" s="13">
        <f>B20*75%</f>
        <v>52500000</v>
      </c>
      <c r="J20" s="8"/>
      <c r="K20" s="16">
        <f>D20-(H20+I20)</f>
        <v>14000000</v>
      </c>
      <c r="L20" s="8"/>
      <c r="M20" s="8"/>
      <c r="N20" s="12"/>
      <c r="O20" s="12">
        <v>30000000</v>
      </c>
      <c r="P20" s="8"/>
      <c r="Q20" s="8"/>
      <c r="R20" s="8"/>
      <c r="S20" s="12">
        <v>70000000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</row>
    <row r="21" spans="1:57" ht="40.5" customHeight="1" x14ac:dyDescent="0.25">
      <c r="A21" s="11" t="s">
        <v>39</v>
      </c>
      <c r="B21" s="17">
        <v>20000000</v>
      </c>
      <c r="C21" s="8"/>
      <c r="D21" s="17">
        <v>20000000</v>
      </c>
      <c r="E21" s="8"/>
      <c r="F21" s="8"/>
      <c r="G21" s="8"/>
      <c r="H21" s="18">
        <f>$B$21*50%</f>
        <v>10000000</v>
      </c>
      <c r="I21" s="8"/>
      <c r="J21" s="8"/>
      <c r="K21" s="18">
        <f>$B$21*50%</f>
        <v>10000000</v>
      </c>
      <c r="L21" s="8"/>
      <c r="M21" s="8"/>
      <c r="N21" s="8"/>
      <c r="O21" s="17">
        <v>20000000</v>
      </c>
      <c r="P21" s="8"/>
      <c r="Q21" s="8"/>
      <c r="R21" s="8"/>
      <c r="S21" s="13">
        <v>20000000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</row>
    <row r="22" spans="1:57" x14ac:dyDescent="0.25">
      <c r="A22" s="11" t="s">
        <v>40</v>
      </c>
      <c r="B22" s="17">
        <v>5000000</v>
      </c>
      <c r="C22" s="8"/>
      <c r="D22" s="17">
        <v>5000000</v>
      </c>
      <c r="E22" s="8"/>
      <c r="F22" s="8"/>
      <c r="G22" s="8"/>
      <c r="H22" s="17">
        <v>5000000</v>
      </c>
      <c r="I22" s="8"/>
      <c r="J22" s="8"/>
      <c r="K22" s="8"/>
      <c r="L22" s="8"/>
      <c r="M22" s="8"/>
      <c r="N22" s="8"/>
      <c r="O22" s="17">
        <v>5000000</v>
      </c>
      <c r="P22" s="8"/>
      <c r="Q22" s="13">
        <v>5000000</v>
      </c>
      <c r="R22" s="8"/>
      <c r="S22" s="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</row>
    <row r="23" spans="1:57" ht="14.25" x14ac:dyDescent="0.25">
      <c r="A23" s="9" t="s">
        <v>18</v>
      </c>
      <c r="B23" s="10">
        <f>SUM(B24:B25)</f>
        <v>192031070</v>
      </c>
      <c r="C23" s="10">
        <f t="shared" ref="C23:S23" si="10">SUM(C24:C25)</f>
        <v>112031070</v>
      </c>
      <c r="D23" s="10">
        <f t="shared" si="10"/>
        <v>0</v>
      </c>
      <c r="E23" s="10">
        <f t="shared" si="10"/>
        <v>0</v>
      </c>
      <c r="F23" s="19">
        <f t="shared" si="10"/>
        <v>80000000</v>
      </c>
      <c r="G23" s="19">
        <f t="shared" si="10"/>
        <v>0</v>
      </c>
      <c r="H23" s="10">
        <f t="shared" si="10"/>
        <v>73810070</v>
      </c>
      <c r="I23" s="10">
        <f t="shared" si="10"/>
        <v>107575000</v>
      </c>
      <c r="J23" s="10">
        <f t="shared" si="10"/>
        <v>0</v>
      </c>
      <c r="K23" s="10">
        <f t="shared" si="10"/>
        <v>0</v>
      </c>
      <c r="L23" s="10">
        <f t="shared" si="10"/>
        <v>0</v>
      </c>
      <c r="M23" s="10">
        <f t="shared" si="10"/>
        <v>10646000</v>
      </c>
      <c r="N23" s="10">
        <f t="shared" si="10"/>
        <v>0</v>
      </c>
      <c r="O23" s="10">
        <f t="shared" si="10"/>
        <v>192031070</v>
      </c>
      <c r="P23" s="10">
        <f t="shared" si="10"/>
        <v>112031070</v>
      </c>
      <c r="Q23" s="10">
        <f t="shared" si="10"/>
        <v>0</v>
      </c>
      <c r="R23" s="10">
        <f t="shared" si="10"/>
        <v>0</v>
      </c>
      <c r="S23" s="10">
        <f t="shared" si="10"/>
        <v>80000000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</row>
    <row r="24" spans="1:57" ht="27" x14ac:dyDescent="0.25">
      <c r="A24" s="11" t="s">
        <v>43</v>
      </c>
      <c r="B24" s="18">
        <v>112031070</v>
      </c>
      <c r="C24" s="18">
        <v>112031070</v>
      </c>
      <c r="D24" s="18"/>
      <c r="E24" s="8"/>
      <c r="F24" s="8"/>
      <c r="G24" s="8"/>
      <c r="H24" s="18">
        <v>41810070</v>
      </c>
      <c r="I24" s="16">
        <v>59575000</v>
      </c>
      <c r="J24" s="8"/>
      <c r="K24" s="8"/>
      <c r="L24" s="8"/>
      <c r="M24" s="16">
        <v>10646000</v>
      </c>
      <c r="N24" s="8"/>
      <c r="O24" s="18">
        <v>112031070</v>
      </c>
      <c r="P24" s="18">
        <v>112031070</v>
      </c>
      <c r="Q24" s="8"/>
      <c r="R24" s="8"/>
      <c r="S24" s="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</row>
    <row r="25" spans="1:57" x14ac:dyDescent="0.25">
      <c r="A25" s="11" t="s">
        <v>56</v>
      </c>
      <c r="B25" s="20">
        <v>80000000</v>
      </c>
      <c r="C25" s="8"/>
      <c r="D25" s="8"/>
      <c r="E25" s="8"/>
      <c r="F25" s="20">
        <v>80000000</v>
      </c>
      <c r="G25" s="8"/>
      <c r="H25" s="18">
        <f>F25-I25</f>
        <v>32000000</v>
      </c>
      <c r="I25" s="18">
        <f>F25*60%</f>
        <v>48000000</v>
      </c>
      <c r="J25" s="8"/>
      <c r="K25" s="8"/>
      <c r="L25" s="8"/>
      <c r="M25" s="8"/>
      <c r="N25" s="8"/>
      <c r="O25" s="20">
        <v>80000000</v>
      </c>
      <c r="P25" s="8"/>
      <c r="Q25" s="8"/>
      <c r="R25" s="8"/>
      <c r="S25" s="21">
        <v>80000000</v>
      </c>
    </row>
    <row r="26" spans="1:57" ht="14.25" x14ac:dyDescent="0.25">
      <c r="A26" s="9" t="s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57" ht="14.25" x14ac:dyDescent="0.25">
      <c r="A27" s="9" t="s">
        <v>20</v>
      </c>
      <c r="B27" s="10">
        <f>SUM(B28:B29)</f>
        <v>230000000</v>
      </c>
      <c r="C27" s="10">
        <f t="shared" ref="C27:S27" si="11">SUM(C28:C29)</f>
        <v>0</v>
      </c>
      <c r="D27" s="10">
        <f t="shared" si="11"/>
        <v>0</v>
      </c>
      <c r="E27" s="10">
        <f t="shared" si="11"/>
        <v>130000000</v>
      </c>
      <c r="F27" s="10">
        <f t="shared" si="11"/>
        <v>100000000</v>
      </c>
      <c r="G27" s="10">
        <f t="shared" si="11"/>
        <v>0</v>
      </c>
      <c r="H27" s="10">
        <f t="shared" si="11"/>
        <v>6500000</v>
      </c>
      <c r="I27" s="10">
        <f t="shared" si="11"/>
        <v>138000000</v>
      </c>
      <c r="J27" s="10">
        <f t="shared" si="11"/>
        <v>0</v>
      </c>
      <c r="K27" s="10">
        <f t="shared" si="11"/>
        <v>45500000</v>
      </c>
      <c r="L27" s="10">
        <f t="shared" si="11"/>
        <v>0</v>
      </c>
      <c r="M27" s="10">
        <f t="shared" si="11"/>
        <v>0</v>
      </c>
      <c r="N27" s="10">
        <f t="shared" si="11"/>
        <v>0</v>
      </c>
      <c r="O27" s="10">
        <f t="shared" si="11"/>
        <v>230000000</v>
      </c>
      <c r="P27" s="10">
        <f t="shared" si="11"/>
        <v>0</v>
      </c>
      <c r="Q27" s="10">
        <f t="shared" si="11"/>
        <v>0</v>
      </c>
      <c r="R27" s="10">
        <f t="shared" si="11"/>
        <v>0</v>
      </c>
      <c r="S27" s="10">
        <f t="shared" si="11"/>
        <v>230000000</v>
      </c>
    </row>
    <row r="28" spans="1:57" x14ac:dyDescent="0.25">
      <c r="A28" s="11" t="s">
        <v>52</v>
      </c>
      <c r="B28" s="20">
        <v>130000000</v>
      </c>
      <c r="C28" s="8"/>
      <c r="D28" s="8"/>
      <c r="E28" s="20">
        <v>130000000</v>
      </c>
      <c r="F28" s="8"/>
      <c r="G28" s="8"/>
      <c r="H28" s="18">
        <f>E28*5%</f>
        <v>6500000</v>
      </c>
      <c r="I28" s="18">
        <f>E28*60%</f>
        <v>78000000</v>
      </c>
      <c r="J28" s="8"/>
      <c r="K28" s="18">
        <f>E28-(I28+H28)</f>
        <v>45500000</v>
      </c>
      <c r="L28" s="8"/>
      <c r="M28" s="8"/>
      <c r="N28" s="8"/>
      <c r="O28" s="20">
        <v>130000000</v>
      </c>
      <c r="P28" s="8"/>
      <c r="Q28" s="8"/>
      <c r="R28" s="8"/>
      <c r="S28" s="21">
        <v>130000000</v>
      </c>
    </row>
    <row r="29" spans="1:57" ht="36" customHeight="1" x14ac:dyDescent="0.25">
      <c r="A29" s="11" t="s">
        <v>57</v>
      </c>
      <c r="B29" s="20">
        <v>100000000</v>
      </c>
      <c r="C29" s="8"/>
      <c r="D29" s="8"/>
      <c r="E29" s="8"/>
      <c r="F29" s="20">
        <v>100000000</v>
      </c>
      <c r="G29" s="8"/>
      <c r="H29" s="8"/>
      <c r="I29" s="18">
        <f>B29*60%</f>
        <v>60000000</v>
      </c>
      <c r="J29" s="8"/>
      <c r="K29" s="8"/>
      <c r="L29" s="8"/>
      <c r="M29" s="8"/>
      <c r="N29" s="8"/>
      <c r="O29" s="20">
        <v>100000000</v>
      </c>
      <c r="P29" s="8"/>
      <c r="Q29" s="8"/>
      <c r="R29" s="8"/>
      <c r="S29" s="21">
        <v>100000000</v>
      </c>
    </row>
    <row r="30" spans="1:57" ht="14.25" x14ac:dyDescent="0.25">
      <c r="A30" s="9" t="s">
        <v>21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57" ht="42.75" x14ac:dyDescent="0.25">
      <c r="A31" s="9" t="s">
        <v>50</v>
      </c>
      <c r="B31" s="22">
        <f>SUM(B32:B39)</f>
        <v>630316655</v>
      </c>
      <c r="C31" s="22">
        <f t="shared" ref="C31:Q31" si="12">SUM(C32:C37)</f>
        <v>50670000</v>
      </c>
      <c r="D31" s="22">
        <f t="shared" si="12"/>
        <v>0</v>
      </c>
      <c r="E31" s="23">
        <f>SUM(E32:E39)</f>
        <v>165000000</v>
      </c>
      <c r="F31" s="23">
        <f>SUM(F32:F39)</f>
        <v>325646655</v>
      </c>
      <c r="G31" s="23">
        <f>SUM(G32:G39)</f>
        <v>89000000</v>
      </c>
      <c r="H31" s="23">
        <f>SUM(H32:H39)</f>
        <v>174375200</v>
      </c>
      <c r="I31" s="23">
        <f>SUM(I32:I39)</f>
        <v>455941455</v>
      </c>
      <c r="J31" s="22">
        <f t="shared" si="12"/>
        <v>0</v>
      </c>
      <c r="K31" s="22">
        <f t="shared" si="12"/>
        <v>0</v>
      </c>
      <c r="L31" s="22">
        <f t="shared" si="12"/>
        <v>0</v>
      </c>
      <c r="M31" s="22">
        <f t="shared" si="12"/>
        <v>0</v>
      </c>
      <c r="N31" s="23">
        <f>SUM(N32:N39)</f>
        <v>7000000</v>
      </c>
      <c r="O31" s="23">
        <f>SUM(O32:O39)</f>
        <v>623316655</v>
      </c>
      <c r="P31" s="23">
        <f>SUM(P32:P39)</f>
        <v>28375200</v>
      </c>
      <c r="Q31" s="22">
        <f t="shared" si="12"/>
        <v>0</v>
      </c>
      <c r="R31" s="23">
        <f>SUM(R32:R39)</f>
        <v>22294800</v>
      </c>
      <c r="S31" s="23">
        <f>SUM(S32:S39)</f>
        <v>579646655</v>
      </c>
    </row>
    <row r="32" spans="1:57" ht="27" x14ac:dyDescent="0.25">
      <c r="A32" s="11" t="s">
        <v>44</v>
      </c>
      <c r="B32" s="24">
        <v>20430000</v>
      </c>
      <c r="C32" s="24">
        <v>20430000</v>
      </c>
      <c r="D32" s="8"/>
      <c r="E32" s="8"/>
      <c r="F32" s="8"/>
      <c r="G32" s="8"/>
      <c r="H32" s="16">
        <f>B32-I32</f>
        <v>11440800</v>
      </c>
      <c r="I32" s="16">
        <v>8989200</v>
      </c>
      <c r="J32" s="8"/>
      <c r="K32" s="8"/>
      <c r="L32" s="8"/>
      <c r="M32" s="8"/>
      <c r="N32" s="8"/>
      <c r="O32" s="16">
        <f>B32</f>
        <v>20430000</v>
      </c>
      <c r="P32" s="16">
        <f>H32</f>
        <v>11440800</v>
      </c>
      <c r="Q32" s="8"/>
      <c r="R32" s="16">
        <f>I32</f>
        <v>8989200</v>
      </c>
      <c r="S32" s="8"/>
    </row>
    <row r="33" spans="1:19" ht="27" x14ac:dyDescent="0.25">
      <c r="A33" s="25" t="s">
        <v>45</v>
      </c>
      <c r="B33" s="24">
        <v>30240000</v>
      </c>
      <c r="C33" s="24">
        <v>30240000</v>
      </c>
      <c r="D33" s="8"/>
      <c r="E33" s="8"/>
      <c r="F33" s="8"/>
      <c r="G33" s="8"/>
      <c r="H33" s="16">
        <f>B33-I33</f>
        <v>16934400</v>
      </c>
      <c r="I33" s="16">
        <v>13305600</v>
      </c>
      <c r="J33" s="8"/>
      <c r="K33" s="8"/>
      <c r="L33" s="8"/>
      <c r="M33" s="8"/>
      <c r="N33" s="8"/>
      <c r="O33" s="24">
        <v>30240000</v>
      </c>
      <c r="P33" s="16">
        <f>H33</f>
        <v>16934400</v>
      </c>
      <c r="Q33" s="8"/>
      <c r="R33" s="16">
        <f>I33</f>
        <v>13305600</v>
      </c>
      <c r="S33" s="8"/>
    </row>
    <row r="34" spans="1:19" x14ac:dyDescent="0.25">
      <c r="A34" s="11" t="s">
        <v>51</v>
      </c>
      <c r="B34" s="26">
        <v>70000000</v>
      </c>
      <c r="C34" s="8"/>
      <c r="D34" s="8"/>
      <c r="E34" s="26">
        <v>70000000</v>
      </c>
      <c r="F34" s="8"/>
      <c r="G34" s="8"/>
      <c r="H34" s="18">
        <f>B34-I34</f>
        <v>28000000</v>
      </c>
      <c r="I34" s="18">
        <f>E34*60%</f>
        <v>42000000</v>
      </c>
      <c r="J34" s="8"/>
      <c r="K34" s="8"/>
      <c r="L34" s="8"/>
      <c r="M34" s="8"/>
      <c r="N34" s="8"/>
      <c r="O34" s="20">
        <v>70000000</v>
      </c>
      <c r="P34" s="8"/>
      <c r="Q34" s="8"/>
      <c r="R34" s="8"/>
      <c r="S34" s="21">
        <v>70000000</v>
      </c>
    </row>
    <row r="35" spans="1:19" x14ac:dyDescent="0.25">
      <c r="A35" s="11" t="s">
        <v>55</v>
      </c>
      <c r="B35" s="24">
        <v>95000000</v>
      </c>
      <c r="C35" s="8"/>
      <c r="D35" s="8"/>
      <c r="E35" s="24">
        <v>95000000</v>
      </c>
      <c r="F35" s="8"/>
      <c r="G35" s="8"/>
      <c r="H35" s="16">
        <f>B35-I35</f>
        <v>38000000</v>
      </c>
      <c r="I35" s="18">
        <f>E35*60%</f>
        <v>57000000</v>
      </c>
      <c r="J35" s="8"/>
      <c r="K35" s="8"/>
      <c r="L35" s="8"/>
      <c r="M35" s="8"/>
      <c r="N35" s="8"/>
      <c r="O35" s="27">
        <v>95000000</v>
      </c>
      <c r="P35" s="8"/>
      <c r="Q35" s="8"/>
      <c r="R35" s="8"/>
      <c r="S35" s="28">
        <v>95000000</v>
      </c>
    </row>
    <row r="36" spans="1:19" x14ac:dyDescent="0.25">
      <c r="A36" s="11" t="s">
        <v>58</v>
      </c>
      <c r="B36" s="24">
        <v>20000000</v>
      </c>
      <c r="C36" s="8"/>
      <c r="D36" s="8"/>
      <c r="E36" s="8"/>
      <c r="F36" s="24">
        <v>20000000</v>
      </c>
      <c r="G36" s="8"/>
      <c r="H36" s="16">
        <f>F36-I36</f>
        <v>8000000</v>
      </c>
      <c r="I36" s="18">
        <f>F36*60%</f>
        <v>12000000</v>
      </c>
      <c r="J36" s="8"/>
      <c r="K36" s="8"/>
      <c r="L36" s="8"/>
      <c r="M36" s="8"/>
      <c r="N36" s="8"/>
      <c r="O36" s="27">
        <v>20000000</v>
      </c>
      <c r="P36" s="8"/>
      <c r="Q36" s="8"/>
      <c r="R36" s="8"/>
      <c r="S36" s="28">
        <v>20000000</v>
      </c>
    </row>
    <row r="37" spans="1:19" x14ac:dyDescent="0.25">
      <c r="A37" s="11" t="s">
        <v>65</v>
      </c>
      <c r="B37" s="24">
        <v>7000000</v>
      </c>
      <c r="C37" s="8"/>
      <c r="D37" s="8"/>
      <c r="E37" s="8"/>
      <c r="F37" s="24"/>
      <c r="G37" s="24">
        <v>7000000</v>
      </c>
      <c r="H37" s="16"/>
      <c r="I37" s="24">
        <v>7000000</v>
      </c>
      <c r="J37" s="8"/>
      <c r="K37" s="8"/>
      <c r="L37" s="8"/>
      <c r="M37" s="8"/>
      <c r="N37" s="24">
        <v>7000000</v>
      </c>
      <c r="O37" s="27"/>
      <c r="P37" s="8"/>
      <c r="Q37" s="8"/>
      <c r="R37" s="8"/>
      <c r="S37" s="16">
        <v>7000000</v>
      </c>
    </row>
    <row r="38" spans="1:19" s="34" customFormat="1" ht="14.25" thickBot="1" x14ac:dyDescent="0.3">
      <c r="A38" s="29" t="s">
        <v>69</v>
      </c>
      <c r="B38" s="30">
        <v>120000000</v>
      </c>
      <c r="C38" s="31"/>
      <c r="D38" s="31"/>
      <c r="E38" s="31"/>
      <c r="F38" s="30">
        <v>55000000</v>
      </c>
      <c r="G38" s="30">
        <v>65000000</v>
      </c>
      <c r="H38" s="32">
        <v>35000000</v>
      </c>
      <c r="I38" s="30">
        <v>85000000</v>
      </c>
      <c r="J38" s="31"/>
      <c r="K38" s="31"/>
      <c r="L38" s="31"/>
      <c r="M38" s="31"/>
      <c r="N38" s="30"/>
      <c r="O38" s="33">
        <v>120000000</v>
      </c>
      <c r="P38" s="31"/>
      <c r="Q38" s="31"/>
      <c r="R38" s="31"/>
      <c r="S38" s="32">
        <v>120000000</v>
      </c>
    </row>
    <row r="39" spans="1:19" s="34" customFormat="1" ht="14.25" thickBot="1" x14ac:dyDescent="0.3">
      <c r="A39" s="29" t="s">
        <v>70</v>
      </c>
      <c r="B39" s="30">
        <v>267646655</v>
      </c>
      <c r="C39" s="31"/>
      <c r="D39" s="31"/>
      <c r="E39" s="31"/>
      <c r="F39" s="35">
        <v>250646655</v>
      </c>
      <c r="G39" s="36">
        <v>17000000</v>
      </c>
      <c r="H39" s="32">
        <v>37000000</v>
      </c>
      <c r="I39" s="30">
        <v>230646655</v>
      </c>
      <c r="J39" s="31"/>
      <c r="K39" s="31"/>
      <c r="L39" s="31"/>
      <c r="M39" s="31"/>
      <c r="N39" s="30"/>
      <c r="O39" s="33">
        <v>267646655</v>
      </c>
      <c r="P39" s="31"/>
      <c r="Q39" s="31"/>
      <c r="R39" s="31"/>
      <c r="S39" s="32">
        <v>267646655</v>
      </c>
    </row>
    <row r="40" spans="1:19" ht="28.5" x14ac:dyDescent="0.25">
      <c r="A40" s="9" t="s">
        <v>22</v>
      </c>
      <c r="B40" s="22">
        <f>SUM(B41:B44)</f>
        <v>1158540490</v>
      </c>
      <c r="C40" s="22">
        <f t="shared" ref="C40:S40" si="13">SUM(C41:C44)</f>
        <v>48540490</v>
      </c>
      <c r="D40" s="22">
        <f t="shared" si="13"/>
        <v>80000000</v>
      </c>
      <c r="E40" s="22">
        <f t="shared" si="13"/>
        <v>0</v>
      </c>
      <c r="F40" s="23">
        <f t="shared" si="13"/>
        <v>30000000</v>
      </c>
      <c r="G40" s="23">
        <f t="shared" si="13"/>
        <v>1000000000</v>
      </c>
      <c r="H40" s="22">
        <f t="shared" si="13"/>
        <v>61317270</v>
      </c>
      <c r="I40" s="22">
        <f t="shared" si="13"/>
        <v>684843220</v>
      </c>
      <c r="J40" s="22">
        <f t="shared" si="13"/>
        <v>12380000</v>
      </c>
      <c r="K40" s="22">
        <f t="shared" si="13"/>
        <v>0</v>
      </c>
      <c r="L40" s="22">
        <f t="shared" si="13"/>
        <v>0</v>
      </c>
      <c r="M40" s="22">
        <f t="shared" si="13"/>
        <v>400000000</v>
      </c>
      <c r="N40" s="22">
        <f t="shared" si="13"/>
        <v>0</v>
      </c>
      <c r="O40" s="22">
        <f t="shared" si="13"/>
        <v>1158540490</v>
      </c>
      <c r="P40" s="22">
        <f t="shared" si="13"/>
        <v>14317270</v>
      </c>
      <c r="Q40" s="22">
        <f t="shared" si="13"/>
        <v>0</v>
      </c>
      <c r="R40" s="22">
        <f t="shared" si="13"/>
        <v>34223220</v>
      </c>
      <c r="S40" s="22">
        <f t="shared" si="13"/>
        <v>1110000000</v>
      </c>
    </row>
    <row r="41" spans="1:19" ht="27" x14ac:dyDescent="0.25">
      <c r="A41" s="11" t="s">
        <v>46</v>
      </c>
      <c r="B41" s="24">
        <v>48540490</v>
      </c>
      <c r="C41" s="24">
        <v>48540490</v>
      </c>
      <c r="D41" s="8"/>
      <c r="E41" s="8"/>
      <c r="F41" s="8"/>
      <c r="G41" s="8"/>
      <c r="H41" s="16">
        <v>14317270</v>
      </c>
      <c r="I41" s="37">
        <f>B41-(H41+J41)</f>
        <v>21843220</v>
      </c>
      <c r="J41" s="37">
        <v>12380000</v>
      </c>
      <c r="K41" s="8"/>
      <c r="L41" s="8"/>
      <c r="M41" s="8"/>
      <c r="N41" s="8"/>
      <c r="O41" s="24">
        <v>48540490</v>
      </c>
      <c r="P41" s="16">
        <f>H41</f>
        <v>14317270</v>
      </c>
      <c r="Q41" s="8"/>
      <c r="R41" s="16">
        <f>O41-P41</f>
        <v>34223220</v>
      </c>
      <c r="S41" s="8"/>
    </row>
    <row r="42" spans="1:19" ht="55.5" customHeight="1" x14ac:dyDescent="0.25">
      <c r="A42" s="11" t="s">
        <v>47</v>
      </c>
      <c r="B42" s="24">
        <v>80000000</v>
      </c>
      <c r="C42" s="8"/>
      <c r="D42" s="24">
        <v>80000000</v>
      </c>
      <c r="E42" s="8"/>
      <c r="F42" s="8"/>
      <c r="G42" s="8"/>
      <c r="H42" s="16">
        <f>B42*55%</f>
        <v>44000000</v>
      </c>
      <c r="I42" s="18">
        <f>B42*45%</f>
        <v>36000000</v>
      </c>
      <c r="J42" s="8"/>
      <c r="K42" s="8"/>
      <c r="L42" s="8"/>
      <c r="M42" s="8"/>
      <c r="N42" s="8"/>
      <c r="O42" s="24">
        <v>80000000</v>
      </c>
      <c r="P42" s="8"/>
      <c r="Q42" s="8"/>
      <c r="R42" s="8"/>
      <c r="S42" s="16">
        <v>80000000</v>
      </c>
    </row>
    <row r="43" spans="1:19" ht="41.25" customHeight="1" x14ac:dyDescent="0.25">
      <c r="A43" s="38" t="s">
        <v>60</v>
      </c>
      <c r="B43" s="27">
        <v>30000000</v>
      </c>
      <c r="C43" s="8"/>
      <c r="D43" s="24"/>
      <c r="E43" s="8"/>
      <c r="F43" s="27">
        <v>30000000</v>
      </c>
      <c r="G43" s="8"/>
      <c r="H43" s="18">
        <f>B43*10%</f>
        <v>3000000</v>
      </c>
      <c r="I43" s="18">
        <f>F43-H43</f>
        <v>27000000</v>
      </c>
      <c r="J43" s="8"/>
      <c r="K43" s="8"/>
      <c r="L43" s="8"/>
      <c r="M43" s="18"/>
      <c r="N43" s="8"/>
      <c r="O43" s="27">
        <v>30000000</v>
      </c>
      <c r="P43" s="8"/>
      <c r="Q43" s="8"/>
      <c r="R43" s="8"/>
      <c r="S43" s="28">
        <v>30000000</v>
      </c>
    </row>
    <row r="44" spans="1:19" ht="41.25" customHeight="1" x14ac:dyDescent="0.25">
      <c r="A44" s="38" t="s">
        <v>63</v>
      </c>
      <c r="B44" s="20">
        <v>1000000000</v>
      </c>
      <c r="C44" s="8"/>
      <c r="D44" s="24"/>
      <c r="E44" s="8"/>
      <c r="F44" s="27"/>
      <c r="G44" s="20">
        <v>1000000000</v>
      </c>
      <c r="H44" s="18"/>
      <c r="I44" s="18">
        <f>B44*60%</f>
        <v>600000000</v>
      </c>
      <c r="J44" s="8"/>
      <c r="K44" s="8"/>
      <c r="L44" s="8"/>
      <c r="M44" s="18">
        <f>B44-I44</f>
        <v>400000000</v>
      </c>
      <c r="N44" s="8"/>
      <c r="O44" s="20">
        <v>1000000000</v>
      </c>
      <c r="P44" s="8"/>
      <c r="Q44" s="8"/>
      <c r="R44" s="8"/>
      <c r="S44" s="21">
        <v>1000000000</v>
      </c>
    </row>
    <row r="45" spans="1:19" ht="14.25" x14ac:dyDescent="0.25">
      <c r="A45" s="9" t="s">
        <v>23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8.5" x14ac:dyDescent="0.25">
      <c r="A46" s="9" t="s">
        <v>24</v>
      </c>
      <c r="B46" s="22">
        <f>SUM(B47)</f>
        <v>25000000</v>
      </c>
      <c r="C46" s="22">
        <f>SUM(C47)</f>
        <v>0</v>
      </c>
      <c r="D46" s="22">
        <f t="shared" ref="D46:J46" si="14">SUM(D47)</f>
        <v>25000000</v>
      </c>
      <c r="E46" s="22">
        <f t="shared" si="14"/>
        <v>0</v>
      </c>
      <c r="F46" s="22">
        <f t="shared" si="14"/>
        <v>0</v>
      </c>
      <c r="G46" s="22">
        <f t="shared" si="14"/>
        <v>0</v>
      </c>
      <c r="H46" s="22">
        <f t="shared" si="14"/>
        <v>12500000</v>
      </c>
      <c r="I46" s="22">
        <f t="shared" si="14"/>
        <v>12500000</v>
      </c>
      <c r="J46" s="22">
        <f t="shared" si="14"/>
        <v>0</v>
      </c>
      <c r="K46" s="22">
        <f>SUM(K47)</f>
        <v>0</v>
      </c>
      <c r="L46" s="22">
        <f>SUM(L47)</f>
        <v>0</v>
      </c>
      <c r="M46" s="22">
        <f t="shared" ref="M46" si="15">SUM(M47)</f>
        <v>0</v>
      </c>
      <c r="N46" s="22">
        <f t="shared" ref="N46" si="16">SUM(N47)</f>
        <v>0</v>
      </c>
      <c r="O46" s="22">
        <f t="shared" ref="O46" si="17">SUM(O47)</f>
        <v>25000000</v>
      </c>
      <c r="P46" s="22">
        <f t="shared" ref="P46" si="18">SUM(P47)</f>
        <v>0</v>
      </c>
      <c r="Q46" s="22">
        <f t="shared" ref="Q46" si="19">SUM(Q47)</f>
        <v>0</v>
      </c>
      <c r="R46" s="22">
        <f t="shared" ref="R46" si="20">SUM(R47)</f>
        <v>0</v>
      </c>
      <c r="S46" s="22">
        <f t="shared" ref="S46" si="21">SUM(S47)</f>
        <v>25000000</v>
      </c>
    </row>
    <row r="47" spans="1:19" x14ac:dyDescent="0.25">
      <c r="A47" s="11" t="s">
        <v>48</v>
      </c>
      <c r="B47" s="24">
        <v>25000000</v>
      </c>
      <c r="C47" s="8"/>
      <c r="D47" s="24">
        <v>25000000</v>
      </c>
      <c r="E47" s="8"/>
      <c r="F47" s="8"/>
      <c r="G47" s="8"/>
      <c r="H47" s="39">
        <f>B47*50%</f>
        <v>12500000</v>
      </c>
      <c r="I47" s="39">
        <f>B47*50%</f>
        <v>12500000</v>
      </c>
      <c r="J47" s="8"/>
      <c r="K47" s="8"/>
      <c r="L47" s="8"/>
      <c r="M47" s="8"/>
      <c r="N47" s="8"/>
      <c r="O47" s="27">
        <v>25000000</v>
      </c>
      <c r="P47" s="8"/>
      <c r="Q47" s="8"/>
      <c r="R47" s="8"/>
      <c r="S47" s="28">
        <v>25000000</v>
      </c>
    </row>
    <row r="48" spans="1:19" ht="14.25" x14ac:dyDescent="0.25">
      <c r="A48" s="9" t="s">
        <v>25</v>
      </c>
      <c r="B48" s="22">
        <f>SUM(B49:B52)</f>
        <v>535000000</v>
      </c>
      <c r="C48" s="22">
        <f t="shared" ref="C48:R48" si="22">SUM(C49:C50)</f>
        <v>0</v>
      </c>
      <c r="D48" s="22">
        <f t="shared" si="22"/>
        <v>40000000</v>
      </c>
      <c r="E48" s="22">
        <f t="shared" si="22"/>
        <v>0</v>
      </c>
      <c r="F48" s="23">
        <f>SUM(F49:F52)</f>
        <v>157000000</v>
      </c>
      <c r="G48" s="23">
        <f>SUM(G49:G52)</f>
        <v>188000000</v>
      </c>
      <c r="H48" s="23">
        <f>SUM(H49:H52)</f>
        <v>43000000</v>
      </c>
      <c r="I48" s="23">
        <f>SUM(I49:I52)</f>
        <v>327000000</v>
      </c>
      <c r="J48" s="23">
        <f t="shared" si="22"/>
        <v>0</v>
      </c>
      <c r="K48" s="23">
        <f t="shared" si="22"/>
        <v>0</v>
      </c>
      <c r="L48" s="23">
        <f t="shared" si="22"/>
        <v>0</v>
      </c>
      <c r="M48" s="23">
        <f>SUM(M49:M52)</f>
        <v>165000000</v>
      </c>
      <c r="N48" s="23">
        <f t="shared" si="22"/>
        <v>0</v>
      </c>
      <c r="O48" s="23">
        <f>SUM(O49:O52)</f>
        <v>190000000</v>
      </c>
      <c r="P48" s="23">
        <f t="shared" si="22"/>
        <v>0</v>
      </c>
      <c r="Q48" s="23">
        <f t="shared" si="22"/>
        <v>0</v>
      </c>
      <c r="R48" s="23">
        <f t="shared" si="22"/>
        <v>0</v>
      </c>
      <c r="S48" s="23">
        <f>SUM(S49:S52)</f>
        <v>535000000</v>
      </c>
    </row>
    <row r="49" spans="1:19" x14ac:dyDescent="0.25">
      <c r="A49" s="11" t="s">
        <v>59</v>
      </c>
      <c r="B49" s="24">
        <v>150000000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24">
        <v>150000000</v>
      </c>
      <c r="N49" s="8"/>
      <c r="O49" s="24">
        <v>150000000</v>
      </c>
      <c r="P49" s="8"/>
      <c r="Q49" s="8"/>
      <c r="R49" s="8"/>
      <c r="S49" s="16">
        <v>150000000</v>
      </c>
    </row>
    <row r="50" spans="1:19" ht="41.25" customHeight="1" x14ac:dyDescent="0.25">
      <c r="A50" s="38" t="s">
        <v>49</v>
      </c>
      <c r="B50" s="24">
        <v>40000000</v>
      </c>
      <c r="C50" s="8"/>
      <c r="D50" s="24">
        <v>40000000</v>
      </c>
      <c r="E50" s="8"/>
      <c r="F50" s="8"/>
      <c r="G50" s="8"/>
      <c r="H50" s="18">
        <f>B50*20%</f>
        <v>8000000</v>
      </c>
      <c r="I50" s="18">
        <f>B50*70%</f>
        <v>28000000</v>
      </c>
      <c r="J50" s="8"/>
      <c r="K50" s="8"/>
      <c r="L50" s="8"/>
      <c r="M50" s="18">
        <f>B50-(H50+I50)</f>
        <v>4000000</v>
      </c>
      <c r="N50" s="8"/>
      <c r="O50" s="27">
        <v>40000000</v>
      </c>
      <c r="P50" s="8"/>
      <c r="Q50" s="8"/>
      <c r="R50" s="8"/>
      <c r="S50" s="28">
        <v>40000000</v>
      </c>
    </row>
    <row r="51" spans="1:19" s="34" customFormat="1" ht="56.25" customHeight="1" x14ac:dyDescent="0.25">
      <c r="A51" s="40" t="s">
        <v>68</v>
      </c>
      <c r="B51" s="30">
        <v>275000000</v>
      </c>
      <c r="C51" s="31"/>
      <c r="D51" s="30"/>
      <c r="E51" s="41"/>
      <c r="F51" s="41">
        <v>137000000</v>
      </c>
      <c r="G51" s="41">
        <v>138000000</v>
      </c>
      <c r="H51" s="41">
        <v>20000000</v>
      </c>
      <c r="I51" s="41">
        <v>250000000</v>
      </c>
      <c r="J51" s="31"/>
      <c r="K51" s="31"/>
      <c r="L51" s="31"/>
      <c r="M51" s="41">
        <v>5000000</v>
      </c>
      <c r="N51" s="31"/>
      <c r="O51" s="33"/>
      <c r="P51" s="31"/>
      <c r="Q51" s="31"/>
      <c r="R51" s="31"/>
      <c r="S51" s="42">
        <v>275000000</v>
      </c>
    </row>
    <row r="52" spans="1:19" s="34" customFormat="1" ht="45.75" customHeight="1" x14ac:dyDescent="0.25">
      <c r="A52" s="43" t="s">
        <v>72</v>
      </c>
      <c r="B52" s="30">
        <v>70000000</v>
      </c>
      <c r="C52" s="31"/>
      <c r="D52" s="30"/>
      <c r="E52" s="41"/>
      <c r="F52" s="41">
        <v>20000000</v>
      </c>
      <c r="G52" s="41">
        <v>50000000</v>
      </c>
      <c r="H52" s="41">
        <v>15000000</v>
      </c>
      <c r="I52" s="41">
        <v>49000000</v>
      </c>
      <c r="J52" s="31"/>
      <c r="K52" s="31"/>
      <c r="L52" s="31"/>
      <c r="M52" s="41">
        <v>6000000</v>
      </c>
      <c r="N52" s="31"/>
      <c r="O52" s="33"/>
      <c r="P52" s="31"/>
      <c r="Q52" s="31"/>
      <c r="R52" s="31"/>
      <c r="S52" s="42">
        <v>70000000</v>
      </c>
    </row>
    <row r="53" spans="1:19" ht="48" customHeight="1" x14ac:dyDescent="0.25">
      <c r="A53" s="9" t="s">
        <v>41</v>
      </c>
      <c r="B53" s="27">
        <f>SUM(B54:B57)</f>
        <v>265000000</v>
      </c>
      <c r="C53" s="8"/>
      <c r="D53" s="24"/>
      <c r="E53" s="8"/>
      <c r="F53" s="23">
        <f>SUM(F54:F57)</f>
        <v>110000000</v>
      </c>
      <c r="G53" s="23">
        <f>SUM(G54:G57)</f>
        <v>95000000</v>
      </c>
      <c r="H53" s="18"/>
      <c r="I53" s="18"/>
      <c r="J53" s="8"/>
      <c r="K53" s="8"/>
      <c r="L53" s="8"/>
      <c r="M53" s="18"/>
      <c r="N53" s="8"/>
      <c r="O53" s="27"/>
      <c r="P53" s="8"/>
      <c r="Q53" s="8"/>
      <c r="R53" s="8"/>
      <c r="S53" s="23">
        <f>SUM(S54:S57)</f>
        <v>265000000</v>
      </c>
    </row>
    <row r="54" spans="1:19" ht="75.75" customHeight="1" x14ac:dyDescent="0.25">
      <c r="A54" s="11" t="s">
        <v>42</v>
      </c>
      <c r="B54" s="24"/>
      <c r="C54" s="8"/>
      <c r="D54" s="24"/>
      <c r="E54" s="8"/>
      <c r="F54" s="8"/>
      <c r="G54" s="8"/>
      <c r="H54" s="18"/>
      <c r="I54" s="18"/>
      <c r="J54" s="8"/>
      <c r="K54" s="8"/>
      <c r="L54" s="8"/>
      <c r="M54" s="18"/>
      <c r="N54" s="8"/>
      <c r="O54" s="27"/>
      <c r="P54" s="8"/>
      <c r="Q54" s="8"/>
      <c r="R54" s="8"/>
      <c r="S54" s="28"/>
    </row>
    <row r="55" spans="1:19" ht="38.25" customHeight="1" x14ac:dyDescent="0.25">
      <c r="A55" s="11" t="s">
        <v>61</v>
      </c>
      <c r="B55" s="23">
        <f>SUM(B56:B59)</f>
        <v>165000000</v>
      </c>
      <c r="C55" s="22">
        <f t="shared" ref="C55:S55" si="23">SUM(C56:C59)</f>
        <v>0</v>
      </c>
      <c r="D55" s="23">
        <f t="shared" si="23"/>
        <v>30000000</v>
      </c>
      <c r="E55" s="22">
        <f t="shared" si="23"/>
        <v>0</v>
      </c>
      <c r="F55" s="22">
        <f t="shared" si="23"/>
        <v>60000000</v>
      </c>
      <c r="G55" s="22">
        <f t="shared" si="23"/>
        <v>75000000</v>
      </c>
      <c r="H55" s="22">
        <f t="shared" si="23"/>
        <v>21000000</v>
      </c>
      <c r="I55" s="22">
        <f t="shared" si="23"/>
        <v>144000000</v>
      </c>
      <c r="J55" s="22">
        <f t="shared" si="23"/>
        <v>0</v>
      </c>
      <c r="K55" s="22">
        <f t="shared" si="23"/>
        <v>0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70000000</v>
      </c>
      <c r="P55" s="22">
        <f t="shared" si="23"/>
        <v>0</v>
      </c>
      <c r="Q55" s="22">
        <f t="shared" si="23"/>
        <v>0</v>
      </c>
      <c r="R55" s="22">
        <f t="shared" si="23"/>
        <v>0</v>
      </c>
      <c r="S55" s="22">
        <f t="shared" si="23"/>
        <v>165000000</v>
      </c>
    </row>
    <row r="56" spans="1:19" ht="63" customHeight="1" x14ac:dyDescent="0.25">
      <c r="A56" s="11" t="s">
        <v>64</v>
      </c>
      <c r="B56" s="17">
        <v>30000000</v>
      </c>
      <c r="C56" s="8"/>
      <c r="D56" s="17">
        <v>30000000</v>
      </c>
      <c r="E56" s="8"/>
      <c r="F56" s="8"/>
      <c r="G56" s="8"/>
      <c r="H56" s="8"/>
      <c r="I56" s="17">
        <v>30000000</v>
      </c>
      <c r="J56" s="8"/>
      <c r="K56" s="8"/>
      <c r="L56" s="8"/>
      <c r="M56" s="8"/>
      <c r="N56" s="8"/>
      <c r="O56" s="17">
        <v>30000000</v>
      </c>
      <c r="P56" s="8"/>
      <c r="Q56" s="8"/>
      <c r="R56" s="8"/>
      <c r="S56" s="13">
        <v>30000000</v>
      </c>
    </row>
    <row r="57" spans="1:19" s="34" customFormat="1" ht="27" customHeight="1" x14ac:dyDescent="0.25">
      <c r="A57" s="29" t="s">
        <v>71</v>
      </c>
      <c r="B57" s="30">
        <v>70000000</v>
      </c>
      <c r="C57" s="31"/>
      <c r="D57" s="30"/>
      <c r="E57" s="31"/>
      <c r="F57" s="44">
        <v>50000000</v>
      </c>
      <c r="G57" s="41">
        <v>20000000</v>
      </c>
      <c r="H57" s="31"/>
      <c r="I57" s="30">
        <v>70000000</v>
      </c>
      <c r="J57" s="31"/>
      <c r="K57" s="31"/>
      <c r="L57" s="31"/>
      <c r="M57" s="31"/>
      <c r="N57" s="31"/>
      <c r="O57" s="30"/>
      <c r="P57" s="31"/>
      <c r="Q57" s="31"/>
      <c r="R57" s="31"/>
      <c r="S57" s="32">
        <v>70000000</v>
      </c>
    </row>
    <row r="58" spans="1:19" ht="14.25" x14ac:dyDescent="0.25">
      <c r="A58" s="9" t="s">
        <v>26</v>
      </c>
      <c r="B58" s="27">
        <f>SUM(B59:B60)</f>
        <v>45000000</v>
      </c>
      <c r="C58" s="8"/>
      <c r="D58" s="8"/>
      <c r="E58" s="8"/>
      <c r="F58" s="23">
        <f>SUM(F59:F60)</f>
        <v>10000000</v>
      </c>
      <c r="G58" s="23">
        <f>SUM(G59:G60)</f>
        <v>35000000</v>
      </c>
      <c r="H58" s="16">
        <f>B58-I58</f>
        <v>13000000</v>
      </c>
      <c r="I58" s="10">
        <f>SUM(I59+I60)</f>
        <v>32000000</v>
      </c>
      <c r="J58" s="8"/>
      <c r="K58" s="8"/>
      <c r="L58" s="8"/>
      <c r="M58" s="8"/>
      <c r="N58" s="8"/>
      <c r="O58" s="27">
        <v>20000000</v>
      </c>
      <c r="P58" s="8"/>
      <c r="Q58" s="8"/>
      <c r="R58" s="8"/>
      <c r="S58" s="23">
        <f>SUM(S59:S60)</f>
        <v>45000000</v>
      </c>
    </row>
    <row r="59" spans="1:19" ht="42.75" customHeight="1" x14ac:dyDescent="0.25">
      <c r="A59" s="11" t="s">
        <v>62</v>
      </c>
      <c r="B59" s="27">
        <v>20000000</v>
      </c>
      <c r="C59" s="8"/>
      <c r="D59" s="8"/>
      <c r="E59" s="8"/>
      <c r="F59" s="27"/>
      <c r="G59" s="27">
        <v>20000000</v>
      </c>
      <c r="H59" s="27">
        <f>B59-I59</f>
        <v>8000000</v>
      </c>
      <c r="I59" s="27">
        <f>B59*60%</f>
        <v>12000000</v>
      </c>
      <c r="J59" s="8"/>
      <c r="K59" s="8"/>
      <c r="L59" s="8"/>
      <c r="M59" s="8"/>
      <c r="N59" s="8"/>
      <c r="O59" s="27">
        <v>20000000</v>
      </c>
      <c r="P59" s="8"/>
      <c r="Q59" s="8"/>
      <c r="R59" s="8"/>
      <c r="S59" s="28">
        <v>20000000</v>
      </c>
    </row>
    <row r="60" spans="1:19" s="34" customFormat="1" ht="28.5" customHeight="1" x14ac:dyDescent="0.25">
      <c r="A60" s="40" t="s">
        <v>67</v>
      </c>
      <c r="B60" s="33">
        <v>25000000</v>
      </c>
      <c r="C60" s="31"/>
      <c r="D60" s="31"/>
      <c r="E60" s="31"/>
      <c r="F60" s="33">
        <v>10000000</v>
      </c>
      <c r="G60" s="33">
        <v>15000000</v>
      </c>
      <c r="H60" s="33">
        <v>5000000</v>
      </c>
      <c r="I60" s="33">
        <v>20000000</v>
      </c>
      <c r="J60" s="31"/>
      <c r="K60" s="31"/>
      <c r="L60" s="31"/>
      <c r="M60" s="31"/>
      <c r="N60" s="31"/>
      <c r="O60" s="33"/>
      <c r="P60" s="31"/>
      <c r="Q60" s="31"/>
      <c r="R60" s="31"/>
      <c r="S60" s="42">
        <v>25000000</v>
      </c>
    </row>
    <row r="61" spans="1:19" ht="28.5" x14ac:dyDescent="0.25">
      <c r="A61" s="9" t="s">
        <v>27</v>
      </c>
      <c r="B61" s="10">
        <f>SUM(B62)</f>
        <v>100000000</v>
      </c>
      <c r="C61" s="10">
        <f t="shared" ref="C61:S61" si="24">SUM(C62)</f>
        <v>0</v>
      </c>
      <c r="D61" s="10">
        <f t="shared" si="24"/>
        <v>0</v>
      </c>
      <c r="E61" s="10">
        <f t="shared" si="24"/>
        <v>0</v>
      </c>
      <c r="F61" s="10">
        <f t="shared" si="24"/>
        <v>0</v>
      </c>
      <c r="G61" s="19">
        <f t="shared" si="24"/>
        <v>100000000</v>
      </c>
      <c r="H61" s="10">
        <f t="shared" si="24"/>
        <v>40000000</v>
      </c>
      <c r="I61" s="10">
        <f t="shared" si="24"/>
        <v>60000000</v>
      </c>
      <c r="J61" s="10">
        <f t="shared" si="24"/>
        <v>0</v>
      </c>
      <c r="K61" s="10">
        <f t="shared" si="24"/>
        <v>0</v>
      </c>
      <c r="L61" s="10">
        <f t="shared" si="24"/>
        <v>0</v>
      </c>
      <c r="M61" s="10">
        <f t="shared" si="24"/>
        <v>0</v>
      </c>
      <c r="N61" s="10">
        <f t="shared" si="24"/>
        <v>0</v>
      </c>
      <c r="O61" s="10">
        <f t="shared" si="24"/>
        <v>100000000</v>
      </c>
      <c r="P61" s="10">
        <f t="shared" si="24"/>
        <v>0</v>
      </c>
      <c r="Q61" s="10">
        <f t="shared" si="24"/>
        <v>0</v>
      </c>
      <c r="R61" s="10">
        <f t="shared" si="24"/>
        <v>0</v>
      </c>
      <c r="S61" s="10">
        <f t="shared" si="24"/>
        <v>100000000</v>
      </c>
    </row>
    <row r="62" spans="1:19" ht="14.25" x14ac:dyDescent="0.25">
      <c r="A62" s="9" t="s">
        <v>28</v>
      </c>
      <c r="B62" s="20">
        <v>100000000</v>
      </c>
      <c r="C62" s="8"/>
      <c r="D62" s="8"/>
      <c r="E62" s="8"/>
      <c r="F62" s="8"/>
      <c r="G62" s="20">
        <v>100000000</v>
      </c>
      <c r="H62" s="18">
        <f>G62-I62</f>
        <v>40000000</v>
      </c>
      <c r="I62" s="18">
        <f>B62*60%</f>
        <v>60000000</v>
      </c>
      <c r="J62" s="8"/>
      <c r="K62" s="8"/>
      <c r="L62" s="8"/>
      <c r="M62" s="8"/>
      <c r="N62" s="8"/>
      <c r="O62" s="20">
        <v>100000000</v>
      </c>
      <c r="P62" s="8"/>
      <c r="Q62" s="8"/>
      <c r="R62" s="8"/>
      <c r="S62" s="21">
        <v>100000000</v>
      </c>
    </row>
    <row r="63" spans="1:19" ht="28.5" x14ac:dyDescent="0.25">
      <c r="A63" s="9" t="s">
        <v>29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5">
      <c r="A64" s="45" t="s">
        <v>54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8"/>
      <c r="Q64" s="8"/>
      <c r="R64" s="8"/>
      <c r="S64" s="8"/>
    </row>
    <row r="65" spans="1:19" ht="60.75" customHeight="1" x14ac:dyDescent="0.25">
      <c r="A65" s="47" t="s">
        <v>53</v>
      </c>
      <c r="B65" s="22">
        <f>SUM(B66)</f>
        <v>20000000</v>
      </c>
      <c r="C65" s="22">
        <f t="shared" ref="C65:S65" si="25">SUM(C66)</f>
        <v>0</v>
      </c>
      <c r="D65" s="22">
        <f t="shared" si="25"/>
        <v>0</v>
      </c>
      <c r="E65" s="22">
        <f t="shared" si="25"/>
        <v>20000000</v>
      </c>
      <c r="F65" s="22">
        <f t="shared" si="25"/>
        <v>0</v>
      </c>
      <c r="G65" s="22">
        <f t="shared" si="25"/>
        <v>0</v>
      </c>
      <c r="H65" s="22">
        <f t="shared" si="25"/>
        <v>10000000</v>
      </c>
      <c r="I65" s="22">
        <f t="shared" si="25"/>
        <v>0</v>
      </c>
      <c r="J65" s="22">
        <f t="shared" si="25"/>
        <v>0</v>
      </c>
      <c r="K65" s="22">
        <f t="shared" si="25"/>
        <v>0</v>
      </c>
      <c r="L65" s="22">
        <f t="shared" si="25"/>
        <v>0</v>
      </c>
      <c r="M65" s="22">
        <f t="shared" si="25"/>
        <v>10000000</v>
      </c>
      <c r="N65" s="22">
        <f t="shared" si="25"/>
        <v>0</v>
      </c>
      <c r="O65" s="22">
        <f t="shared" si="25"/>
        <v>20000000</v>
      </c>
      <c r="P65" s="22">
        <f t="shared" si="25"/>
        <v>0</v>
      </c>
      <c r="Q65" s="22">
        <f t="shared" si="25"/>
        <v>0</v>
      </c>
      <c r="R65" s="22">
        <f t="shared" si="25"/>
        <v>0</v>
      </c>
      <c r="S65" s="22">
        <f t="shared" si="25"/>
        <v>20000000</v>
      </c>
    </row>
    <row r="66" spans="1:19" ht="26.25" customHeight="1" x14ac:dyDescent="0.25">
      <c r="A66" s="47" t="s">
        <v>30</v>
      </c>
      <c r="B66" s="28">
        <v>20000000</v>
      </c>
      <c r="C66" s="8"/>
      <c r="D66" s="8"/>
      <c r="E66" s="28">
        <v>20000000</v>
      </c>
      <c r="F66" s="8"/>
      <c r="G66" s="8"/>
      <c r="H66" s="18">
        <f>$B$66*50%</f>
        <v>10000000</v>
      </c>
      <c r="I66" s="39"/>
      <c r="J66" s="39"/>
      <c r="K66" s="39"/>
      <c r="L66" s="39"/>
      <c r="M66" s="18">
        <f>$B$66*50%</f>
        <v>10000000</v>
      </c>
      <c r="N66" s="8"/>
      <c r="O66" s="28">
        <v>20000000</v>
      </c>
      <c r="P66" s="8"/>
      <c r="Q66" s="8"/>
      <c r="R66" s="8"/>
      <c r="S66" s="28">
        <v>20000000</v>
      </c>
    </row>
    <row r="71" spans="1:19" ht="20.25" x14ac:dyDescent="0.35">
      <c r="F71" s="53" t="s">
        <v>76</v>
      </c>
      <c r="G71" s="54"/>
      <c r="H71" s="54"/>
      <c r="I71" s="54"/>
      <c r="J71" s="54"/>
      <c r="K71" s="54"/>
      <c r="L71" s="54"/>
    </row>
  </sheetData>
  <mergeCells count="14">
    <mergeCell ref="R2:S2"/>
    <mergeCell ref="R3:S3"/>
    <mergeCell ref="R4:S4"/>
    <mergeCell ref="R5:S5"/>
    <mergeCell ref="F71:L71"/>
    <mergeCell ref="A10:S10"/>
    <mergeCell ref="A11:S11"/>
    <mergeCell ref="C12:G12"/>
    <mergeCell ref="A12:A13"/>
    <mergeCell ref="B12:B13"/>
    <mergeCell ref="H12:M12"/>
    <mergeCell ref="N12:O12"/>
    <mergeCell ref="P12:S12"/>
    <mergeCell ref="A8:L8"/>
  </mergeCells>
  <pageMargins left="0.45" right="0.45" top="0.48" bottom="0.36" header="0.3" footer="0.3"/>
  <pageSetup paperSize="9" scale="3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2025-03-03T13:53:45Z</cp:lastPrinted>
  <dcterms:created xsi:type="dcterms:W3CDTF">2016-11-12T09:25:07Z</dcterms:created>
  <dcterms:modified xsi:type="dcterms:W3CDTF">2025-04-02T11:17:20Z</dcterms:modified>
</cp:coreProperties>
</file>